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activeTab="0"/>
  </bookViews>
  <sheets>
    <sheet name="Прогноз расходов 2023" sheetId="1" r:id="rId1"/>
  </sheets>
  <definedNames>
    <definedName name="_Date_">#REF!</definedName>
    <definedName name="_Otchet_Period_Source__AT_ObjectName">#REF!</definedName>
    <definedName name="_Period_">#REF!</definedName>
    <definedName name="Excel_BuiltIn_Print_Area" localSheetId="0">'Прогноз расходов 2023'!$A$3:$C$723</definedName>
    <definedName name="Excel_BuiltIn_Print_Titles" localSheetId="0">'Прогноз расходов 2023'!$7:$7</definedName>
    <definedName name="_xlnm.Print_Titles" localSheetId="0">'Прогноз расходов 2023'!$7:$7</definedName>
    <definedName name="_xlnm.Print_Area" localSheetId="0">'Прогноз расходов 2023'!$A$1:$D$723</definedName>
  </definedNames>
  <calcPr fullCalcOnLoad="1"/>
</workbook>
</file>

<file path=xl/sharedStrings.xml><?xml version="1.0" encoding="utf-8"?>
<sst xmlns="http://schemas.openxmlformats.org/spreadsheetml/2006/main" count="1519" uniqueCount="506">
  <si>
    <t xml:space="preserve">Распределение бюджетных ассигнований бюджета города Обнинска по целевым статьям (муниципальным программам и непрограммным направлениям деятельности), группам и подгруппам видов расходов классификации расходов бюджетов на 2023 год </t>
  </si>
  <si>
    <t>(рублей)</t>
  </si>
  <si>
    <t>Наименование</t>
  </si>
  <si>
    <t>Целевая статья</t>
  </si>
  <si>
    <t>Вид расхо-дов</t>
  </si>
  <si>
    <t>Измененные бюджетные ассигнования на 2023 год</t>
  </si>
  <si>
    <t>Муниципальная программа "Развитие системы образования города Обнинска"</t>
  </si>
  <si>
    <t>01 0 00 00000</t>
  </si>
  <si>
    <t>Подпрограмма "Развитие дошкольного образования на территории города Обнинска"</t>
  </si>
  <si>
    <t>01 1 00 00000</t>
  </si>
  <si>
    <t>Обеспечение государственных гарантий на получение общедоступного и бесплатного дошкольного образования</t>
  </si>
  <si>
    <t>01 1 01 16020</t>
  </si>
  <si>
    <t>Предоставление субсидий бюджетным, автономным учреждениям и иным некоммерческим организациям</t>
  </si>
  <si>
    <t>Субсидии бюджетным учреждениям</t>
  </si>
  <si>
    <t>Субсидии некоммерческим организациям (за исключением государственных (муниципальных) учреждений)</t>
  </si>
  <si>
    <t>Иные бюджетные ассигнования</t>
  </si>
  <si>
    <t xml:space="preserve">Субсидии юридическим лицам (кроме некоммерческих организаций), индивидуальным предпринимателям, физическим лицам - производителям товаров, работ, услуг </t>
  </si>
  <si>
    <t>Дополнительные меры поддержки деятельности муниципальных дошкольных учреждений города Обнинска</t>
  </si>
  <si>
    <t>01 1 02 10000</t>
  </si>
  <si>
    <t>Дополнительные меры поддержки деятельности муниципальных дошкольных учреждений города Обнинска (создание условий для осуществления присмотра и ухода за детьми в муниципальных дошкольных образовательных организациях)</t>
  </si>
  <si>
    <t>01 1 02 S6040</t>
  </si>
  <si>
    <t>Укрепление материально-технической базы учреждений дошкольного образования</t>
  </si>
  <si>
    <t>01 1 04 10000</t>
  </si>
  <si>
    <t>Выплаты компенсации педагогическим работникам МБДОУ за наем (поднаем) жилых помещений</t>
  </si>
  <si>
    <t>01 1 05 10000</t>
  </si>
  <si>
    <t>Закупка товаров, работ и услуг для обеспечения государственных (муниципальных) нужд</t>
  </si>
  <si>
    <t>Иные закупки товаров, работ и услуг для обеспечения государственных (муниципальных) нужд</t>
  </si>
  <si>
    <t>Социальное обеспечение и иные выплаты населению</t>
  </si>
  <si>
    <t>Публичные нормативные социальные выплаты гражданам</t>
  </si>
  <si>
    <t>Подпрограмма "Развитие системы общего образования города Обнинска"</t>
  </si>
  <si>
    <t>01 2 00 00000</t>
  </si>
  <si>
    <t xml:space="preserve">Обеспечение государственных гарантий на получение общедоступного и бесплатного общего образования </t>
  </si>
  <si>
    <t>01 2 01 16080</t>
  </si>
  <si>
    <t>Осуществление ежемесячных денежных выплат работникам муниципальных общеобразовательных учреждений</t>
  </si>
  <si>
    <t>01 2 02 16090</t>
  </si>
  <si>
    <t>Дополнительные меры поддержки деятельности учреждений общего образования</t>
  </si>
  <si>
    <t>01 2 03 10000</t>
  </si>
  <si>
    <t>Укрепление материально-технической базы общеобразовательных учреждений</t>
  </si>
  <si>
    <t>01 2 04 10000</t>
  </si>
  <si>
    <t>Выплаты компенсации педагогическим работникам МБОУ за наем (поднаем) жилых помещений</t>
  </si>
  <si>
    <t>01 2 05 10000</t>
  </si>
  <si>
    <t>Ежемесячное денежное вознаграждение за классное руководство педагогическим работникам муниципальных общеобразовательных организаций</t>
  </si>
  <si>
    <t>01 2 09 53030</t>
  </si>
  <si>
    <t>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 (в рамках федерального проекта «Патриотическое воспитание граждан Российской Федерации» национального проекта «Образование»)</t>
  </si>
  <si>
    <t>01 2 ЕВ 5179F</t>
  </si>
  <si>
    <t>Подпрограмма "Совершенствование организации питания и формирование здорового образа жизни в общеобразовательных учреждениях города Обнинска"</t>
  </si>
  <si>
    <t>01 3 00 00000</t>
  </si>
  <si>
    <t>Обеспечение бесплатным и льготным питанием обучающихся в общеобразовательных учреждениях города Обнинска</t>
  </si>
  <si>
    <t>01 3 01 10000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</si>
  <si>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</si>
  <si>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01 3 01 L3040</t>
  </si>
  <si>
    <t>Предоставление дополнительной меры социальной поддержки в виде бесплатного двухразового горячего питания обучающимся в муниципальных общеобразовательных организациях в соответствии с Законом Калужской области  «О дополнительных мерах социальной поддержки членов семей военнослужащих, сотрудников некоторых федеральных государственных органов, принимающих (принимавших) участие в специальной военной операции на территориях Донецкой Народной Республики, Луганской Народной Республики, Запорожской области, Херсонской области и Украины, граждан Российской Федерации, призванных на военную службу по мобилизации в Вооруженные Силы Российской Федерации, а также лиц, направленных (командированных) для выполнения задач на территориях Донецкой Народной Республики, Луганской Народной Республики»</t>
  </si>
  <si>
    <t>01 3 02 16216</t>
  </si>
  <si>
    <t>Предоставление дополнительной меры социальной поддержки в виде бесплатного двухразового горячего питания обучающимся в муниципальных общеобразовательных организациях в соответствии с Законом Калужской области  «О дополнительной мере социальной поддержки детей военнослужащих и сотрудников некоторых федеральных государственных органов, принимающих участие в специальной военной операции, граждан, добровольно выполняющих задачи в ходе проведения специальной военной операции, граждан Российской Федерации, призванных на военную службу по мобилизации в Вооруженные Силы Российской Федерации»</t>
  </si>
  <si>
    <t>01 3 02 17217</t>
  </si>
  <si>
    <t>Подпрограмма "Организация отдыха, оздоровления и занятости детей и подростков города Обнинска"</t>
  </si>
  <si>
    <t>01 4 00 00000</t>
  </si>
  <si>
    <t xml:space="preserve">Организация отдыха и оздоровления детей и подростков города Обнинска  </t>
  </si>
  <si>
    <t>01 4 01 S8070</t>
  </si>
  <si>
    <t>Временное трудоустройство обучающихся от 14 до 17 лет в свободное от учебы время</t>
  </si>
  <si>
    <t>01 4 02 10000</t>
  </si>
  <si>
    <t>Подпрограмма "Развитие дополнительного образования детей города Обнинска"</t>
  </si>
  <si>
    <t>01 5 00 00000</t>
  </si>
  <si>
    <t>Обеспечение деятельности учреждений дополнительного образования</t>
  </si>
  <si>
    <t>01 5 01 10000</t>
  </si>
  <si>
    <t>Субсидии автономным учреждениям</t>
  </si>
  <si>
    <t>Укрепление материально-технической базы учреждений дополнительного образования</t>
  </si>
  <si>
    <t>01 5 04 10000</t>
  </si>
  <si>
    <t>Подпрограмма "Развитие методической  и профориентационной работы в системе образования города Обнинска"</t>
  </si>
  <si>
    <t>01 6 00 00000</t>
  </si>
  <si>
    <t xml:space="preserve">Методическое сопровождение совершенствования образовательного процесса в образовательных учреждениях  </t>
  </si>
  <si>
    <t>01 6 01 10000</t>
  </si>
  <si>
    <t>Организация профориентационной работы среди обучающихся общеобразовательных учреждений</t>
  </si>
  <si>
    <t>01 6 02 10000</t>
  </si>
  <si>
    <t>Подпрограмма "Создание условий для развития системы образования города Обнинска"</t>
  </si>
  <si>
    <t>01 7 00 00000</t>
  </si>
  <si>
    <t>Организация деятельности по руководству и управлению в системе образования</t>
  </si>
  <si>
    <t>01 7 01 10000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</si>
  <si>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</si>
  <si>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</si>
  <si>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Расходы на выплаты персоналу государственных (муниципальных) органов</t>
  </si>
  <si>
    <t>120</t>
  </si>
  <si>
    <t>200</t>
  </si>
  <si>
    <t>240</t>
  </si>
  <si>
    <t>800</t>
  </si>
  <si>
    <t>Уплата налогов, сборов и иных платежей</t>
  </si>
  <si>
    <t>850</t>
  </si>
  <si>
    <t>Ведение бухгалтерского, налогового и статистического учета в обслуживаемых учреждениях</t>
  </si>
  <si>
    <t>01 7 02 10000</t>
  </si>
  <si>
    <t>Расходы на выплаты персоналу казенных учреждений</t>
  </si>
  <si>
    <t>Выявление, стимулирование и поддержка талантливых, одаренных детей и молодежи</t>
  </si>
  <si>
    <t>01 7 03 10000</t>
  </si>
  <si>
    <t>Публичные нормативные выплаты гражданам несоциального характера</t>
  </si>
  <si>
    <t>Организация работы с одаренными детьми и молодежью</t>
  </si>
  <si>
    <t>01 7 04 10000</t>
  </si>
  <si>
    <t>Выплата компенсации  части родительской платы</t>
  </si>
  <si>
    <t>01 7 05 16030</t>
  </si>
  <si>
    <t>Социальные выплаты гражданам, кроме публичных нормативных социальных выплат</t>
  </si>
  <si>
    <t>Муниципальная программа "Развитие культуры города Обнинска"</t>
  </si>
  <si>
    <t>02 0 00 00000</t>
  </si>
  <si>
    <t xml:space="preserve">Подпрограмма "Поддержка и развитие культурно-досуговой деятельности и народного творчества в городе Обнинске" </t>
  </si>
  <si>
    <t>02 1 00 00000</t>
  </si>
  <si>
    <t>Организация и проведение общегородских мероприятий</t>
  </si>
  <si>
    <t>02 1 01 10000</t>
  </si>
  <si>
    <t xml:space="preserve">Обеспечение культурно-досуговой деятельности и народного творчества </t>
  </si>
  <si>
    <t>02 1 02 10000</t>
  </si>
  <si>
    <t>Проведение ремонтов, благоустройства, укрепление и совершенствование материально-технической базы муниципальных учреждений культуры</t>
  </si>
  <si>
    <t>02 1 03 10000</t>
  </si>
  <si>
    <t>Организация киновидеопоказа и досуговых мероприятий</t>
  </si>
  <si>
    <t>02 1 04 10000</t>
  </si>
  <si>
    <t>Организация общественных форумов, конференций, семинаров, лекций, культурно-просветительских мероприятий</t>
  </si>
  <si>
    <t>02 1 05 10000</t>
  </si>
  <si>
    <t>Гранты на поддержку и развитие народных самодеятельных коллективов</t>
  </si>
  <si>
    <t>02 1 06 10000</t>
  </si>
  <si>
    <t>Организация и проведение мероприятий в рамках деятельности ТОС</t>
  </si>
  <si>
    <t>02 1 07 10000</t>
  </si>
  <si>
    <t>Организация выездных мероприятий</t>
  </si>
  <si>
    <t>02 1 08 10000</t>
  </si>
  <si>
    <t>Подпрограмма "Поддержка и развитие муниципальных библиотек города Обнинска"</t>
  </si>
  <si>
    <t>02 2 00 00000</t>
  </si>
  <si>
    <t>Обеспечение библиотечно-информационного обслуживания</t>
  </si>
  <si>
    <t>02 2 01 10000</t>
  </si>
  <si>
    <t>Проведение ремонтов, благоустройства, укрепление и совершенствование материально-технической базы муниципальных библиотек</t>
  </si>
  <si>
    <t>02 2 02 10000</t>
  </si>
  <si>
    <t>Комплектование книжных фондов библиотек (за счет средств субсидии на государственную поддержку отрасли культуры)</t>
  </si>
  <si>
    <t>02 2 04 L5192</t>
  </si>
  <si>
    <t xml:space="preserve">Подпрограмма "Поддержка и развитие деятельности Музея истории города Обнинска" </t>
  </si>
  <si>
    <t>02 3 00 00000</t>
  </si>
  <si>
    <t>Обеспечение музейного обслуживания</t>
  </si>
  <si>
    <t>02 3 01 10000</t>
  </si>
  <si>
    <t xml:space="preserve">Проведение ремонтов, благоустройства, укрепление и совершенствование материально-технической базы музея </t>
  </si>
  <si>
    <t>02 3 02 10000</t>
  </si>
  <si>
    <t>Разработка проектной документации на проведение работ по приспособлению объекта культурного наследия регионального значения "Дом, в котором жили и работали художники Поленов Василий Дмитриевич и Серов Валентин Александрович и в период строительства атомной электростанции Курчатов Игорь Васильевич, 1901,1954 гг." для современного использования (для размещения учреждения культуры)</t>
  </si>
  <si>
    <t>02 3 04 10000</t>
  </si>
  <si>
    <t>Проведение ремонтов, благоустройства, укрепление и совершенствование материально-технической базы музея (техническое оснащение муниципальных музеев в рамках федерального проекта "Обеспечение качественно нового уровня развития инфраструктуры культуры" национального проекта "Культура")</t>
  </si>
  <si>
    <t>02 3 A1 55900</t>
  </si>
  <si>
    <t xml:space="preserve">Подпрограмма "Сохранение и развитие системы дополнительного образования детей в сфере искусства в городе Обнинске" </t>
  </si>
  <si>
    <t>02 4 00 00000</t>
  </si>
  <si>
    <t>Обеспечение деятельности системы дополнительного образования в сфере искусства</t>
  </si>
  <si>
    <t>02 4 01 10000</t>
  </si>
  <si>
    <t>Проведение ремонтов, благоустройства, укрепление и совершенствование материально-технической базы учреждений дополнительного образования детей</t>
  </si>
  <si>
    <t>02 4 02 10000</t>
  </si>
  <si>
    <t xml:space="preserve">Создание Школы креативных индустрий </t>
  </si>
  <si>
    <t>02 4 03 L3530</t>
  </si>
  <si>
    <t>Подпрограмма "Выполнение полномочий органов местного самоуправления города Обнинска в сфере культуры и искусства"</t>
  </si>
  <si>
    <t>02 5 00 00000</t>
  </si>
  <si>
    <t>Обеспечение деятельности Управления культуры и молодёжной политики</t>
  </si>
  <si>
    <t>02 5 01 10000</t>
  </si>
  <si>
    <t>Ведение бухгалтерского, налогового и статистического учёта в обслуживаемых учреждениях</t>
  </si>
  <si>
    <t>02 5 02 10000</t>
  </si>
  <si>
    <t>Выплата компенсации работникам муниципальных организаций культуры за наем (поднаем) жилых помещений</t>
  </si>
  <si>
    <t>02 5 03 10000</t>
  </si>
  <si>
    <t>Муниципальная программа "Молодежь города Обнинска"</t>
  </si>
  <si>
    <t>03 0 00 00000</t>
  </si>
  <si>
    <t>Организация мероприятий  для молодежи и поддержка молодежных инициатив</t>
  </si>
  <si>
    <t>03 0 01 10000</t>
  </si>
  <si>
    <t>Организация деятельности по реализации молодежной политики в городе</t>
  </si>
  <si>
    <t>03 0 02 10000</t>
  </si>
  <si>
    <t xml:space="preserve">Муниципальная программа "Развитие физической культуры и спорта в городе Обнинске" </t>
  </si>
  <si>
    <t>04 0 00 00000</t>
  </si>
  <si>
    <t>Организация и проведение общегородских спортивных мероприятий</t>
  </si>
  <si>
    <t>04 0 02 10000</t>
  </si>
  <si>
    <t xml:space="preserve">Осуществление спортивной деятельности по классическому и пляжному волейболу </t>
  </si>
  <si>
    <t>04 0 03 10000</t>
  </si>
  <si>
    <t>Обеспечение деятельности муниципальных учреждений, реализующих программы спортивной подготовки</t>
  </si>
  <si>
    <t>04 0 05 10000</t>
  </si>
  <si>
    <t>Выплата компенсации работникам муниципальных физкультурно-спортивных организаций за наем (поднаем) жилых помещений</t>
  </si>
  <si>
    <t>04 0 13 10000</t>
  </si>
  <si>
    <t>Поддержка физкультурно-спортивных организаций, развивающих командные игровые виды спорта</t>
  </si>
  <si>
    <t>04 0 14 10000</t>
  </si>
  <si>
    <t>Поддержка спортивных организаций, входящих в систему спортивной подготовки (в рамках федерального проекта "Спорт - норма жизни" национального проекта "Демография")</t>
  </si>
  <si>
    <t>04 0 P5 50810</t>
  </si>
  <si>
    <t>Муниципальная программа "Социальная поддержка населения города Обнинска"</t>
  </si>
  <si>
    <t>05 0 00 00000</t>
  </si>
  <si>
    <t xml:space="preserve">Подпрограмма "Дополнительные меры социальной поддержки отдельных категорий граждан, проживающих в городе Обнинске" </t>
  </si>
  <si>
    <t>05 1 00 00000</t>
  </si>
  <si>
    <t>Компенсация оплаты жилищно-коммунальных услуг отдельным категориям граждан</t>
  </si>
  <si>
    <t>05 1 01 52500</t>
  </si>
  <si>
    <t>Осуществление ежегодной денежной выплаты лицам, награжденным нагрудным знаком "Почетный донор России"</t>
  </si>
  <si>
    <t>05 1 02 52200</t>
  </si>
  <si>
    <t>Предоставление гражданам субсидий на оплату жилого помещения и коммунальных услуг</t>
  </si>
  <si>
    <t>05 1 03 03020</t>
  </si>
  <si>
    <t>Обеспечение социальных выплат, пособий, компенсаций детям и семьям с детьми</t>
  </si>
  <si>
    <t>05 1 04 03300</t>
  </si>
  <si>
    <t>Предоставление социальной помощи отдельным категориям граждан, находящимся в трудной жизненной ситуации,  за счет средств областного бюджета</t>
  </si>
  <si>
    <t>05 1 05 03040</t>
  </si>
  <si>
    <t>Предоставление социальной помощи отдельным категориям граждан, находящимся в трудной жизненной ситуации  за счет средств местного бюджета</t>
  </si>
  <si>
    <t>05 1 05 10000</t>
  </si>
  <si>
    <t>Предоставление денежных выплат, пособий и компенсаций отдельным категориям граждан области в соответствии с региональным законодательством</t>
  </si>
  <si>
    <t>05 1 06 03010</t>
  </si>
  <si>
    <t>Осуществление деятельности по образованию патронатных семей для граждан пожилого возраста и инвалидов в Калужской области</t>
  </si>
  <si>
    <t>05 1 07 03060</t>
  </si>
  <si>
    <t>Предоставление дополнительного единовременного пособия в связи с рождением ребенка</t>
  </si>
  <si>
    <t>05 1 12 10000</t>
  </si>
  <si>
    <t>Выплата единовременного вознаграждения лицам, награжденным дипломом и почетным знаком "Признательность города Обнинска", изготовление диплома и почетного знака</t>
  </si>
  <si>
    <t>05 1 13 10000</t>
  </si>
  <si>
    <t>Единовременная социальная выплата пенсионерам к юбилейным датам</t>
  </si>
  <si>
    <t>05 1 14 10000</t>
  </si>
  <si>
    <t>Меры социальной поддержки по оплате за жилое помещение и коммунальные услуги отдельным категориям граждан</t>
  </si>
  <si>
    <t>05 1 15 10000</t>
  </si>
  <si>
    <t>Выплаты почетным гражданам города Обнинска</t>
  </si>
  <si>
    <t>05 1 16 10000</t>
  </si>
  <si>
    <t>Ежемесячная доплата к государственной пенсии лицам, замещавшим муниципальные должности и должности муниципальной службы</t>
  </si>
  <si>
    <t>05 1 17 10000</t>
  </si>
  <si>
    <t xml:space="preserve">Предоставление банных услуг отдельным категориям граждан </t>
  </si>
  <si>
    <t>05 1 20 10000</t>
  </si>
  <si>
    <t>Компенсация отдельным категориям граждан оплаты взноса на капитальный ремонт общего имущества в многоквартирном доме</t>
  </si>
  <si>
    <t>05 1 22 R4620</t>
  </si>
  <si>
    <t>Осуществление ежемесячных выплат на детей в возрасте от трех до семи лет включительно</t>
  </si>
  <si>
    <t>05 1 24 R3020</t>
  </si>
  <si>
    <t>Оказание государственной социальной помощи на основании социального контракта отдельным категориям граждан</t>
  </si>
  <si>
    <t>05 1 25 R4040</t>
  </si>
  <si>
    <t>Обеспечение социальных выплат, пособий, компенсаций детям и семьям с детьми (в рамках реализации федерального проекта "Финансовая поддержка семей при рождении детей" национального проекта "Демография")</t>
  </si>
  <si>
    <t>05 1 Р1 03300</t>
  </si>
  <si>
    <t>Ежемесячная денежная выплата, назначаемая в случае рождения третьего ребенка или последующих детей до достижения ребенком возраста трех лет (в рамках реализации федерального проекта "Финансовая поддержка семей при рождении детей" национального проекта "Демография")</t>
  </si>
  <si>
    <t>05 1 P1 50840</t>
  </si>
  <si>
    <t>Ежемесячная денежная выплата, назначаемая в случае рождения третьего ребенка или последующих детей до достижения ребенком возраста трех лет (в рамках реализации федерального проекта "Финансовая поддержка семей при рождении детей" национального проекта "Демография") за счет средств областного бюджета</t>
  </si>
  <si>
    <t>05 1 P1 Д0840</t>
  </si>
  <si>
    <t>Подпрограмма "Доступная среда в городе Обнинске"</t>
  </si>
  <si>
    <t>05 2 00 00000</t>
  </si>
  <si>
    <t>Организация беспрепятственного доступа инвалидов и маломобильных граждан к объектам городской инфраструктуры и обеспечение условий доступности для инвалидов жилых помещений и общего имущества в многоквартирном доме</t>
  </si>
  <si>
    <t>05 2 01 10000</t>
  </si>
  <si>
    <t>Организация прохождения курса реабилитации граждан с нарушением функций опорно-двигательного аппарата</t>
  </si>
  <si>
    <t>05 2 03 10000</t>
  </si>
  <si>
    <t>Проведение оздоровительных смен для граждан пожилого возраста и инвалидов</t>
  </si>
  <si>
    <t>05 2 04 10000</t>
  </si>
  <si>
    <t>Организация работы клубных формирований для пожилых граждан и инвалидов</t>
  </si>
  <si>
    <t>05 2 06 10000</t>
  </si>
  <si>
    <t>Подпрограмма "Жилье в кредит"</t>
  </si>
  <si>
    <t>05 3 00 00000</t>
  </si>
  <si>
    <t xml:space="preserve">Предоставление компенсации гражданам на приобретение жилья </t>
  </si>
  <si>
    <t>05 3 01 10000</t>
  </si>
  <si>
    <t>Подпрограмма "Обеспечение жильем молодых семей"</t>
  </si>
  <si>
    <t>05 4 00 00000</t>
  </si>
  <si>
    <t>Предоставление молодым семьям социальных выплат на приобретение (строительство) жилья</t>
  </si>
  <si>
    <t>05 4 01 L4970</t>
  </si>
  <si>
    <t>Подпрограмма "Организация деятельности по руководству и управлению в системе социальной защиты города Обнинска"</t>
  </si>
  <si>
    <t>05 5 00 00000</t>
  </si>
  <si>
    <t xml:space="preserve">Организация предоставления населению мер социальной поддержки в соответствии с законодательством </t>
  </si>
  <si>
    <t>05 5 01 03050</t>
  </si>
  <si>
    <t>Организация предоставления населению мер социальной поддержки в соответствии с законодательством за счет средств местного бюджета</t>
  </si>
  <si>
    <t>05 5 01 10000</t>
  </si>
  <si>
    <t>Муниципальная программа "Дорожное хозяйство города Обнинска"</t>
  </si>
  <si>
    <t>06 0 00 00000</t>
  </si>
  <si>
    <t>Выполнение комплекса работ по ремонту автомобильных дорог</t>
  </si>
  <si>
    <t>06 0 01 10000</t>
  </si>
  <si>
    <t>Выполнение комплекса работ по ремонту автомобильных дорог (за счет средств субсидии на осуществление дорожной деятельности)</t>
  </si>
  <si>
    <t>06 0 01 S5000</t>
  </si>
  <si>
    <t>Выполнение комплекса работ по ремонту внутриквартальных и внутридворовых проездов</t>
  </si>
  <si>
    <t>06 0 02 10000</t>
  </si>
  <si>
    <t>Выполнение комплекса работ по ремонту внутриквартальных и внутридворовых проездов в рамках деятельности ТОС</t>
  </si>
  <si>
    <t>06 0 03 10000</t>
  </si>
  <si>
    <t>Содержание улично-дорожной сети города, инженерных сооружений и объектов ливневой канализации</t>
  </si>
  <si>
    <t>06 0 04 10000</t>
  </si>
  <si>
    <t>Техническое оснащение улично-дорожной сети города с целью обеспечения безопасности дорожного движения</t>
  </si>
  <si>
    <t>06 0 05 10000</t>
  </si>
  <si>
    <t>Строительство и реконструкция автомобильных дорог и искусственных сооружений на них</t>
  </si>
  <si>
    <t>06 0 07 10000</t>
  </si>
  <si>
    <t>Капитальные вложения в объекты государственной (муниципальной) собственности</t>
  </si>
  <si>
    <t>Бюджетные инвестиции</t>
  </si>
  <si>
    <t>Строительство и реконструкция автомобильных дорог и искусственных сооружений на них (в рамках реализации федерального проекта "Жилье" национального проекта "Жилье и городская среда")</t>
  </si>
  <si>
    <t>06 0 F1 50211</t>
  </si>
  <si>
    <t>Выполнение комплекса работ по ремонту автомобильных дорог (в рамках реализации федерального проекта "Региональная и местная дорожная сеть" национального проекта "Безопасные качественные дороги") за счет средств областного бюджета</t>
  </si>
  <si>
    <t>06 0 R1 85000</t>
  </si>
  <si>
    <t xml:space="preserve">Муниципальная программа "Содержание и обслуживание жилищного фонда муниципального образования "Город Обнинск" </t>
  </si>
  <si>
    <t>07 0 00 00000</t>
  </si>
  <si>
    <t>Ремонт и содержание муниципального жилья</t>
  </si>
  <si>
    <t>07 0 01 10000</t>
  </si>
  <si>
    <t>Софинансирование работ по капитальному ремонту многоквартирных домов</t>
  </si>
  <si>
    <t>07 0 02 10000</t>
  </si>
  <si>
    <t>Закупка товаров, работ и услуг для государственных (муниципальных) нужд</t>
  </si>
  <si>
    <t>Обеспечение деятельности аварийно-диспетчерской службы города</t>
  </si>
  <si>
    <t>07 0 03 10000</t>
  </si>
  <si>
    <t>Возмещение части платы за содержание и ремонт помещений, находящихся в муниципальной собственности</t>
  </si>
  <si>
    <t>07 0 05 10000</t>
  </si>
  <si>
    <t>Муниципальная программа "Энергосбережение и повышение энергетической эффективности в муниципальном образовании "Город Обнинск"</t>
  </si>
  <si>
    <t>08 0 00 00000</t>
  </si>
  <si>
    <t>Установка  и замена индивидуальных приборов учета потребления коммунальных ресурсов в муниципальном жилищном фонде</t>
  </si>
  <si>
    <t>08 0 01 10000</t>
  </si>
  <si>
    <t>Реконструкция магистральных и распределительных сетей электроснабжения</t>
  </si>
  <si>
    <t>08 0 03 10000</t>
  </si>
  <si>
    <t>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t>
  </si>
  <si>
    <t>Повышение энергоэффективности малоэтажных домов</t>
  </si>
  <si>
    <t>08 0 04 10000</t>
  </si>
  <si>
    <t>Разработка сводного топливно-энергетического баланса муниципального образования "Город Обнинск"</t>
  </si>
  <si>
    <t>08 0 05 10000</t>
  </si>
  <si>
    <t>Муниципальная программа "Благоустройство города Обнинска"</t>
  </si>
  <si>
    <t>09 0 00 00000</t>
  </si>
  <si>
    <t>Подпрограмма "Содержание и озеленение территории  города Обнинска"</t>
  </si>
  <si>
    <t>09 1 00 00000</t>
  </si>
  <si>
    <t xml:space="preserve">Реализация мероприятий по благоустройству территории  города Обнинска </t>
  </si>
  <si>
    <t>09 1 01 10000</t>
  </si>
  <si>
    <t>Реализация мероприятий по озеленению территорий города,  реконструкция и восстановление зеленых насаждений</t>
  </si>
  <si>
    <t>09 1 02 10000</t>
  </si>
  <si>
    <t>Реализация мероприятий по декоративному оформлению территорий города Обнинска</t>
  </si>
  <si>
    <t>09 1 05 10000</t>
  </si>
  <si>
    <t>Подпрограмма "Развитие наружного освещения территории города Обнинска"</t>
  </si>
  <si>
    <t>09 3 00 00000</t>
  </si>
  <si>
    <t>Содержание сети уличного освещения городских территорий</t>
  </si>
  <si>
    <t>09 3 01 10000</t>
  </si>
  <si>
    <t xml:space="preserve">Строительство и реконструкция существующих  сетей наружного освещения </t>
  </si>
  <si>
    <t>09 3 02 10000</t>
  </si>
  <si>
    <t>Подпрограмма "Развитие парков, парковых зон и скверов города Обнинска"</t>
  </si>
  <si>
    <t>09 4 00 00000</t>
  </si>
  <si>
    <t xml:space="preserve">Благоустройство и расширение парковых зон и скверов на территории города </t>
  </si>
  <si>
    <t>09 4 01 10000</t>
  </si>
  <si>
    <t>Организация и проведение городских мероприятий на территории парков города</t>
  </si>
  <si>
    <t>09 4 02 10000</t>
  </si>
  <si>
    <t>Создание инженерной и инновационной инфраструктуры в Зоне 2 общественного центра города</t>
  </si>
  <si>
    <t>09 4 04 10000</t>
  </si>
  <si>
    <t>Создание инженерной и инновационной инфраструктуры в Зоне 2 общественного центра города (осуществление мероприятий по реализации стратегий социально-экономического развития наукоградов Российской Федерации)</t>
  </si>
  <si>
    <t>09 4 04 L5250</t>
  </si>
  <si>
    <t>Подпрограмма "Организация похоронного дела"</t>
  </si>
  <si>
    <t>09 5 00 00000</t>
  </si>
  <si>
    <t>Обеспечение деятельности МКУ "БРУ"</t>
  </si>
  <si>
    <t>09 5 01 10000</t>
  </si>
  <si>
    <t>Благоустройство территорий кладбищ и содержание мест захоронений</t>
  </si>
  <si>
    <t>09 5 03 10000</t>
  </si>
  <si>
    <t>Муниципальная программа «Развитие и модернизация объектов инженерной инфраструктуры города Обнинска»</t>
  </si>
  <si>
    <t>10 0 00 00000</t>
  </si>
  <si>
    <t xml:space="preserve">Проектирование и строительство станций очистки воды для скважин Вашутинского и Добринского водозаборов </t>
  </si>
  <si>
    <t>10 0 01 10000</t>
  </si>
  <si>
    <t>Осуществление функций МБУ "Управляющая компания систем коммунальной инфраструктуры"</t>
  </si>
  <si>
    <t>10 0 16 10000</t>
  </si>
  <si>
    <t>Проектирование и строительство станций очистки воды для скважин Вашутинского и Добринского водозаборов (в рамках реализации федерального проекта "Чистая вода" национального проекта "Жилье и городская среда")</t>
  </si>
  <si>
    <t>10 0 F5 52430</t>
  </si>
  <si>
    <t>Муниципальная программа «Обеспечение правопорядка и безопасности населения на территории города Обнинска»</t>
  </si>
  <si>
    <t>11 0 00 00000</t>
  </si>
  <si>
    <t>Подпрограмма "Обеспечение безопасности и защиты населения и территории города Обнинска"</t>
  </si>
  <si>
    <t>11 1 00 00000</t>
  </si>
  <si>
    <t>Организация и осуществление мероприятий по гражданской обороне, защите населения и территории городского округа от чрезвычайных ситуаций природного и техногенного характера</t>
  </si>
  <si>
    <t>11 1 01 10000</t>
  </si>
  <si>
    <t>Обеспечение первичных мер пожарной безопасности в границах городского округа</t>
  </si>
  <si>
    <t>11 1 02 10000</t>
  </si>
  <si>
    <t>Подпрограмма "Профилактика правонарушений и злоупотреблений наркотиками в муниципальном образовании "Город Обнинск"</t>
  </si>
  <si>
    <t>11 2 00 00000</t>
  </si>
  <si>
    <t>Установка и модернизация систем видеонаблюдения в муниципальных образовательных учреждениях</t>
  </si>
  <si>
    <t>11 2 01 10000</t>
  </si>
  <si>
    <t>Установка, модернизация и обслуживание систем видеонаблюдения на территории города Обнинска</t>
  </si>
  <si>
    <t>11 2 02 10000</t>
  </si>
  <si>
    <t>Создание условий для деятельности добровольных народных дружин</t>
  </si>
  <si>
    <t>11 2 03 10000</t>
  </si>
  <si>
    <t xml:space="preserve">Проведение мероприятий антинаркотической направленности </t>
  </si>
  <si>
    <t>11 2 04 10000</t>
  </si>
  <si>
    <t>Поддержка организаций, занимающихся реабилитацией граждан, страдающих наркотической и алкогольной зависимостью</t>
  </si>
  <si>
    <t>11 2 05 10000</t>
  </si>
  <si>
    <t>Муниципальная программа "Содействие развитию малого и среднего предпринимательства  и инновационной деятельности в городе Обнинске"</t>
  </si>
  <si>
    <t>12 0 00 00000</t>
  </si>
  <si>
    <t>Подпрограмма "Содействие развитию малого и среднего предпринимательства в городе Обнинске"</t>
  </si>
  <si>
    <t>12 1 00 00000</t>
  </si>
  <si>
    <t>Предоставление субсидий индивидуальным предпринимателям и юридическим лицам - производителям товаров, работ и услуг на возмещение расходов, связанных с началом предпринимательской деятельности</t>
  </si>
  <si>
    <t>12 1 01 10000</t>
  </si>
  <si>
    <t>Предоставление субсидий субъектам малого и среднего предпринимательства на компенсацию затрат</t>
  </si>
  <si>
    <t>12 1 02 S6840</t>
  </si>
  <si>
    <t xml:space="preserve">Предоставление субсидий субъектам малого и среднего предпринимательства на компенсацию затрат, связанных с приобретением  производственного оборудования, используемого при производстве товара, работ, услуг </t>
  </si>
  <si>
    <t>12 1 03 S6840</t>
  </si>
  <si>
    <t>Подпрограмма "Развитие инновационной деятельности в городе Обнинске"</t>
  </si>
  <si>
    <t>12 2 00 00000</t>
  </si>
  <si>
    <t>Предоставление субсидий на развитие инфраструктуры поддержки предпринимательства и инновационной деятельности</t>
  </si>
  <si>
    <t>12 2 02 10000</t>
  </si>
  <si>
    <t>Обеспечение информационно-имиджевой поддержки инновационной деятельности</t>
  </si>
  <si>
    <t>12 2 03 10000</t>
  </si>
  <si>
    <t>Предоставление субсидий некоммерческим организациям инфраструктуры поддержки предпринимательства и инновационной деятельности, занимающимися консультационной деятельностью в сфере стратегического и оперативного планирования, управления, маркетинга, науки, образования, инноваций и малого предпринимательства с целью создания благоприятных условий для дальнейшего социально-экономического развития города</t>
  </si>
  <si>
    <t>12 2 05 10000</t>
  </si>
  <si>
    <t>Разработка стратегии развития города как наукограда Российской Федерации</t>
  </si>
  <si>
    <t>12 2 07 10000</t>
  </si>
  <si>
    <t>Муниципальная программа "Обеспечение функционирования системы управления в муниципальном образовании "Город Обнинск"</t>
  </si>
  <si>
    <t>13 0 00 00000</t>
  </si>
  <si>
    <t>Подпрограмма "Управление  муниципальным имуществом в городе Обнинске"</t>
  </si>
  <si>
    <t>13 1 00 00000</t>
  </si>
  <si>
    <t>Кадастровые работы в отношении объектов, находящихся в муниципальной собственности, и земельных участков</t>
  </si>
  <si>
    <t>13 1 01 10000</t>
  </si>
  <si>
    <t>Кадастровые работы в отношении объектов, находящихся в муниципальной собственности, и земельных участков (за счет субсидии на проведение комплексных кадастровых работ)</t>
  </si>
  <si>
    <t>13 1 01 L5110</t>
  </si>
  <si>
    <t>Кадастровые работы в отношении объектов, находящихся в муниципальной собственности, и земельных участков (подготовка проектов планировки и межевания территорий для последующего проведения комплексных кадастровых работ за счет субсидии из областного бюджета)</t>
  </si>
  <si>
    <t>13 1 01 S6210</t>
  </si>
  <si>
    <t>Кадастровые работы в отношении объектов, находящихся в муниципальной собственности, и земельных участков (за счет субсидии на проведение комплексных кадастровых работ из областного бюджета)</t>
  </si>
  <si>
    <t>13 1 01 S6280</t>
  </si>
  <si>
    <t xml:space="preserve">Оценка рыночной стоимости муниципального имущества и земельных участков; государственная кадастровая оценка земельных участков </t>
  </si>
  <si>
    <t>13 1 02 10000</t>
  </si>
  <si>
    <t>Проведение ремонта  имущества муниципальной казны и организация содержания имущества казны</t>
  </si>
  <si>
    <t>13 1 03 10000</t>
  </si>
  <si>
    <t>Подпрограмма "Обеспечение градостроительной деятельности на территории муниципального образования "Город Обнинск"</t>
  </si>
  <si>
    <t>13 2 00 00000</t>
  </si>
  <si>
    <t>Подготовка документов территориального планирования и градостроительного зонирования в соответствии с действующим законодательством (разработка землеустроительной документации по описанию границ населенных пунктов и территориальных зон муниципальных образований Калужской области для внесения в сведения ЕГРН)</t>
  </si>
  <si>
    <t>13 2 01 S7070</t>
  </si>
  <si>
    <t>Подготовительные работы для обеспечения выполнения проектов при осуществлении строительства, реконструкции, капитального ремонта объектов капитального строительства</t>
  </si>
  <si>
    <t>13 2 03 10000</t>
  </si>
  <si>
    <t>Осуществление функций заказчика-застройщика, обеспечение технического надзора в процессе строительства, реконструкции и капитального ремонта муниципальных объектов</t>
  </si>
  <si>
    <t>13 2 02 10000</t>
  </si>
  <si>
    <t>Повышение уровня привлекательности профессиональной деятельности в сфере архитектуры и градостроительства</t>
  </si>
  <si>
    <t>13 2 05 S6233</t>
  </si>
  <si>
    <t>Иные выплаты населению</t>
  </si>
  <si>
    <t>Муниципальная программа «Формирование современной городской среды»</t>
  </si>
  <si>
    <t>15 0 00 00000</t>
  </si>
  <si>
    <t>Благоустройство общественных территорий, в том числе подготовка проектной документации линий электропередачи, проведение проверки достоверности сметной стоимости мероприятий по благоустройству (в рамках реализации федерального проекта "Формирование комфортной городской среды" национального проекта "Жилье и городская среда")</t>
  </si>
  <si>
    <t>15 0 F2 55551</t>
  </si>
  <si>
    <t>Муниципальная программа "Развитие туризма в муниципальном образовании "Город Обнинск"</t>
  </si>
  <si>
    <t>16 0 00 00000</t>
  </si>
  <si>
    <t>Развитие приоритетных направлений туризма</t>
  </si>
  <si>
    <t>16 0 01 10000</t>
  </si>
  <si>
    <t>Повышение доступности и популяризация туристических объектов и достопримечательностей муниципального образования "Город Обнинск"</t>
  </si>
  <si>
    <t>16 0 02 10000</t>
  </si>
  <si>
    <t>Муниципальная программа "Профилактика терроризма и экстремизма на территории муниципального образования "Город Обнинск"</t>
  </si>
  <si>
    <t>17 0 00 00000</t>
  </si>
  <si>
    <t>Прохождение обучения и (или) курсов повышения квалификации сотрудниками Администрации города Обнинска, задействованными в реализации мероприятий по противодействию распространения идеологии терроризма и экстремизма.</t>
  </si>
  <si>
    <t>17 0 14 10000</t>
  </si>
  <si>
    <t>Непрограммные направления расходов</t>
  </si>
  <si>
    <t>70 0 00 00000</t>
  </si>
  <si>
    <t>Обеспечение деятельности органов местного самоуправления</t>
  </si>
  <si>
    <t>70 1 00 00000</t>
  </si>
  <si>
    <t>Формирование и содержание областных архивных фондов</t>
  </si>
  <si>
    <t>70 1 00 00800</t>
  </si>
  <si>
    <t>Организация исполнения полномочий  по обеспечению предоставления гражданам мер социальной поддержки</t>
  </si>
  <si>
    <t>70 1 00 03050</t>
  </si>
  <si>
    <t>Обеспечение деятельности представительного органа муниципального образования "Город Обнинск"</t>
  </si>
  <si>
    <t>70 1 00 11001</t>
  </si>
  <si>
    <t>Обеспечение деятельности Контрольно-счетной палаты муниципального образования "Город Обнинск"</t>
  </si>
  <si>
    <t>70 1 00 11002</t>
  </si>
  <si>
    <t>Обеспечение деятельности исполнительно-распорядительного органа муниципального образования "Город Обнинск"</t>
  </si>
  <si>
    <t>70 1 00 11003</t>
  </si>
  <si>
    <t xml:space="preserve">Иные закупки товаров, работ и услуг для обеспечения государственных (муниципальных) нужд                           </t>
  </si>
  <si>
    <t>Обеспечение деятельности Управления финансов Администрации города Обнинска</t>
  </si>
  <si>
    <t>70 1 00 11004</t>
  </si>
  <si>
    <t>Обеспечение деятельности Комитета по материально-техническому обеспечению Администрации города Обнинска</t>
  </si>
  <si>
    <t>70 1 00 11005</t>
  </si>
  <si>
    <t>Осуществление государственного полномочия по осуществлению уведомительной регистрации территориальных соглашений и коллективных договоров</t>
  </si>
  <si>
    <t>70 1 00 22220</t>
  </si>
  <si>
    <t>Осуществление полномочий по государственной регистрации актов гражданского состояния</t>
  </si>
  <si>
    <t>70 1 00 59340</t>
  </si>
  <si>
    <t>Резервные фонды местных администраций</t>
  </si>
  <si>
    <t>70 2 00 00000</t>
  </si>
  <si>
    <t>Резервный фонд Администрации города Обнинска</t>
  </si>
  <si>
    <t>70 2 00 12001</t>
  </si>
  <si>
    <t>Резервные средства</t>
  </si>
  <si>
    <t>Резервный фонд Администрации города Обнинска на предупреждение и ликвидацию чрезвычайных ситуаций и последствий стихийных бедствий</t>
  </si>
  <si>
    <t>70 2 00 12002</t>
  </si>
  <si>
    <t>Реализация прочих направлений деятельности в сфере установленных функций органов местного самоуправления</t>
  </si>
  <si>
    <t>70 3 00 00000</t>
  </si>
  <si>
    <t>Обучение, переподготовка, повышение квалификации, проведение семинаров для выборных лиц местного самоуправления, муниципальных служащих</t>
  </si>
  <si>
    <t>70 3 00 13001</t>
  </si>
  <si>
    <t>Размещение в средствах массовой информации официальной информации и материалов о деятельности органов местного самоуправления</t>
  </si>
  <si>
    <t>70 3 00 13002</t>
  </si>
  <si>
    <t>Процентные платежи по муниципальному долгу</t>
  </si>
  <si>
    <t>70 3 00 13003</t>
  </si>
  <si>
    <t>Обслуживание государственного (муниципального) долга</t>
  </si>
  <si>
    <t>Обслуживание муниципального долга</t>
  </si>
  <si>
    <t>Компенсация выпадающих доходов организациям, предоставляющим населению услуги холодного водоснабжения и водоотведения по тарифам, не обеспечивающим возмещение издержек</t>
  </si>
  <si>
    <t>70 3 00 13005</t>
  </si>
  <si>
    <t>Проведение отдельных мероприятий по транспорту</t>
  </si>
  <si>
    <t>70 3 00 13006</t>
  </si>
  <si>
    <t>Поддержка общественных организаций, осуществляющих деятельность по отлову и содержанию безнадзорных животных, обитающих на территории городского округа</t>
  </si>
  <si>
    <t>70 3 00 13007</t>
  </si>
  <si>
    <t>Поддержка социально ориентированных некоммерческих организаций, осуществляющих деятельность в области социальной защиты и поддержки участников и инвалидов ВОВ, малолетних узников фашистских концлагерей, в области защиты прав и интересов садоводов и огородников, в области благотворительности, направленной на решение социальных, культурных, образовательных и иных общественно значимых проблем города Обнинска, а также реализующих проекты общественных инициатив</t>
  </si>
  <si>
    <t>70 3 00 13008</t>
  </si>
  <si>
    <t>Членские и иные взносы в организации для эффективного взаимодействия с государственными и муниципальными органами власти по вопросам экономического, научно-технического и социального развития</t>
  </si>
  <si>
    <t>70 3 00 13009</t>
  </si>
  <si>
    <t>Обследование многоквартирных домов на предмет признания их аварийными и подлежащими сносу; проектные, подготовительные работы и снос жилых домов, признанных аварийными</t>
  </si>
  <si>
    <t>70 3 00 13010</t>
  </si>
  <si>
    <t>Предоставление субсидий муниципальным предприятиям города Обнинска Калужской области на финансовое обеспечение затрат, в том числе на увеличение уставного фонда, санацию муниципальных предприятий</t>
  </si>
  <si>
    <t>70 3 00 13011</t>
  </si>
  <si>
    <t>Изъятие земельных участков, находящихся в частной собственности, для муниципальных нужд</t>
  </si>
  <si>
    <t>70 3 00 13014</t>
  </si>
  <si>
    <t xml:space="preserve">Ремонт помещений, находящихся в муниципальной собственности </t>
  </si>
  <si>
    <t>70 3 00 13018</t>
  </si>
  <si>
    <t>Реализация инициативных проектов</t>
  </si>
  <si>
    <t>70 3 00 13100</t>
  </si>
  <si>
    <t>Расходы непрограммного характера за счет средств межбюджетных трансфертов, не включенные в другие направления расходов</t>
  </si>
  <si>
    <t>70 4 00 00000</t>
  </si>
  <si>
    <t>Осуществление государственных полномочий по созданию административных комиссий в муниципальных районах и городских округах Калужской области</t>
  </si>
  <si>
    <t>70 4 00 00900</t>
  </si>
  <si>
    <t>Осуществление государственных полномочий по организации социального обслуживания граждан в Калужской области</t>
  </si>
  <si>
    <t>70 4 00 03410</t>
  </si>
  <si>
    <t>600</t>
  </si>
  <si>
    <t>610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</si>
  <si>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</si>
  <si>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70 4 00 51200</t>
  </si>
  <si>
    <t>Осуществление государственных полномочий по организации мероприятий при осуществлении деятельности по обращению с животными без владельцев</t>
  </si>
  <si>
    <t>70 4 00 88410</t>
  </si>
  <si>
    <t>Проведение инженерных изысканий, архитектурно-строительного проектирования, государственной экспертизы проектной документации и (или) результатов инженерных изысканий в целях строительства сетей инженерно-технического обеспечения и автомобильных дорог в рамках реализации проектов по развитию территорий, предусматривающих строительство жилья</t>
  </si>
  <si>
    <t>70 4 00 S9030</t>
  </si>
  <si>
    <t>Предоставление межбюджетных трансфертов общего характера бюджетам бюджетной системы Российской Федерации</t>
  </si>
  <si>
    <t>70 5 00 00000</t>
  </si>
  <si>
    <t>Иные межбюджетные трансферты на осуществление мероприятий по реализации стратегий социально-экономического развития наукоградов Российской Федерации</t>
  </si>
  <si>
    <t>70 5 00 15001</t>
  </si>
  <si>
    <t>Межбюджетные трансферты</t>
  </si>
  <si>
    <t>Иные межбюджетные трансферты</t>
  </si>
  <si>
    <t>Прочие непрограммные направления расходов</t>
  </si>
  <si>
    <t>70 9 00 00000</t>
  </si>
  <si>
    <t>Дополнительные выплаты к заработной плате работникам и другие расходы, проводимые из муниципального бюджета государственным учреждениям социальной сферы</t>
  </si>
  <si>
    <t>70 9 00 19001</t>
  </si>
  <si>
    <t>Поддержка некоммерческих организаций здравоохранения, не являющихся казенными учреждениями, в том числе бюджетных и автономных учреждений здравоохранения, расположенных на территории муниципального образования "Город Обнинск"</t>
  </si>
  <si>
    <t>70 9 00 19002</t>
  </si>
  <si>
    <t>Дополнительные выплаты за поднаем жилья работникам федеральных государственных учреждений здравоохранения</t>
  </si>
  <si>
    <t>70 9 00 19003</t>
  </si>
  <si>
    <t>Мероприятия по здоровому образу жизни в городе Обнинске</t>
  </si>
  <si>
    <t>70 9 00 19004</t>
  </si>
  <si>
    <t>Исполнение судебных актов</t>
  </si>
  <si>
    <t>70 9 00 19005</t>
  </si>
  <si>
    <t>Компенсация расходов на приобретение тест-полосок и иных средств самоконтроля, средств для введения лекарственных препаратов; расходных материалов для инсулиновых дозаторов для лечения детей-инвалидов, больных сахарным диабетом</t>
  </si>
  <si>
    <t>70 9 00 19006</t>
  </si>
  <si>
    <t>Расходы, связанные с организацией и проведением сельскохозяйственных ярмарок выходного дня в городе Обнинске</t>
  </si>
  <si>
    <t>70 9 00 19007</t>
  </si>
  <si>
    <t>ВСЕГО</t>
  </si>
  <si>
    <t xml:space="preserve">Приложение № 4  к решению Обнинского городского Собрания  "О бюджете города Обнинска на 2023 год и плановый период 2024 и 2025 годов" </t>
  </si>
  <si>
    <t>от 13.12.2022 № 01-34</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</si>
</sst>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63">
    <font>
      <sz val="10"/>
      <name val="Arial Cyr"/>
      <family val="0"/>
    </font>
    <font>
      <sz val="10"/>
      <name val="Arial"/>
      <family val="0"/>
    </font>
    <font>
      <sz val="11"/>
      <color indexed="8"/>
      <name val="Calibri"/>
      <family val="2"/>
    </font>
    <font>
      <sz val="11"/>
      <color indexed="9"/>
      <name val="Calibri"/>
      <family val="2"/>
    </font>
    <font>
      <sz val="11"/>
      <color indexed="16"/>
      <name val="Calibri"/>
      <family val="2"/>
    </font>
    <font>
      <sz val="11"/>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60"/>
      <name val="Calibri"/>
      <family val="2"/>
    </font>
    <font>
      <b/>
      <sz val="11"/>
      <color indexed="63"/>
      <name val="Calibri"/>
      <family val="2"/>
    </font>
    <font>
      <sz val="10"/>
      <color indexed="8"/>
      <name val="Arial Cyr"/>
      <family val="2"/>
    </font>
    <font>
      <b/>
      <sz val="18"/>
      <color indexed="62"/>
      <name val="Cambria"/>
      <family val="2"/>
    </font>
    <font>
      <b/>
      <sz val="11"/>
      <color indexed="8"/>
      <name val="Calibri"/>
      <family val="2"/>
    </font>
    <font>
      <sz val="11"/>
      <color indexed="10"/>
      <name val="Calibri"/>
      <family val="2"/>
    </font>
    <font>
      <b/>
      <sz val="12"/>
      <color indexed="8"/>
      <name val="Arial Cyr"/>
      <family val="2"/>
    </font>
    <font>
      <sz val="8"/>
      <color indexed="8"/>
      <name val="Arial"/>
      <family val="2"/>
    </font>
    <font>
      <sz val="8"/>
      <name val="Arial"/>
      <family val="2"/>
    </font>
    <font>
      <b/>
      <sz val="10"/>
      <color indexed="8"/>
      <name val="Arial Cyr"/>
      <family val="2"/>
    </font>
    <font>
      <sz val="12"/>
      <name val="Arial Cyr"/>
      <family val="0"/>
    </font>
    <font>
      <sz val="12"/>
      <name val="Times New Roman"/>
      <family val="1"/>
    </font>
    <font>
      <b/>
      <sz val="16"/>
      <name val="Times New Roman"/>
      <family val="1"/>
    </font>
    <font>
      <b/>
      <sz val="13"/>
      <name val="Times New Roman"/>
      <family val="1"/>
    </font>
    <font>
      <b/>
      <sz val="12"/>
      <name val="Times New Roman"/>
      <family val="1"/>
    </font>
    <font>
      <b/>
      <sz val="11"/>
      <name val="Times New Roman"/>
      <family val="1"/>
    </font>
    <font>
      <b/>
      <sz val="10"/>
      <name val="Arial Cyr"/>
      <family val="0"/>
    </font>
    <font>
      <sz val="12"/>
      <color indexed="8"/>
      <name val="Times New Roman"/>
      <family val="1"/>
    </font>
    <font>
      <i/>
      <sz val="12"/>
      <name val="Times New Roman"/>
      <family val="1"/>
    </font>
    <font>
      <b/>
      <sz val="12"/>
      <color indexed="8"/>
      <name val="Times New Roman"/>
      <family val="1"/>
    </font>
    <font>
      <b/>
      <i/>
      <sz val="10"/>
      <name val="Arial Cyr"/>
      <family val="0"/>
    </font>
    <font>
      <b/>
      <sz val="12.5"/>
      <name val="Times New Roman"/>
      <family val="1"/>
    </font>
    <font>
      <sz val="12.5"/>
      <name val="Times New Roman"/>
      <family val="1"/>
    </font>
    <font>
      <b/>
      <i/>
      <sz val="10"/>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b/>
      <sz val="11"/>
      <color indexed="52"/>
      <name val="Calibri"/>
      <family val="2"/>
    </font>
    <font>
      <sz val="11"/>
      <color indexed="52"/>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51">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6"/>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4"/>
        <bgColor indexed="64"/>
      </patternFill>
    </fill>
    <fill>
      <patternFill patternType="solid">
        <fgColor indexed="25"/>
        <bgColor indexed="64"/>
      </patternFill>
    </fill>
    <fill>
      <patternFill patternType="solid">
        <fgColor indexed="50"/>
        <bgColor indexed="64"/>
      </patternFill>
    </fill>
    <fill>
      <patternFill patternType="solid">
        <fgColor indexed="49"/>
        <bgColor indexed="64"/>
      </patternFill>
    </fill>
    <fill>
      <patternFill patternType="solid">
        <fgColor indexed="53"/>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2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4"/>
      </top>
      <bottom style="double">
        <color indexed="54"/>
      </bottom>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medium">
        <color indexed="8"/>
      </right>
      <top style="thin">
        <color indexed="8"/>
      </top>
      <bottom style="hair">
        <color indexed="8"/>
      </bottom>
    </border>
    <border>
      <left style="thin">
        <color indexed="8"/>
      </left>
      <right style="medium">
        <color indexed="8"/>
      </right>
      <top style="thin">
        <color indexed="8"/>
      </top>
      <bottom style="hair">
        <color indexed="8"/>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style="medium">
        <color indexed="8"/>
      </left>
      <right style="thin">
        <color indexed="8"/>
      </right>
      <top style="medium">
        <color indexed="8"/>
      </top>
      <bottom style="thin">
        <color indexed="8"/>
      </bottom>
    </border>
    <border>
      <left style="medium">
        <color indexed="8"/>
      </left>
      <right style="thin">
        <color indexed="8"/>
      </right>
      <top style="thin">
        <color indexed="8"/>
      </top>
      <bottom>
        <color indexed="63"/>
      </bottom>
    </border>
    <border>
      <left style="medium">
        <color indexed="8"/>
      </left>
      <right style="thin">
        <color indexed="8"/>
      </right>
      <top style="thin">
        <color indexed="8"/>
      </top>
      <bottom style="thin">
        <color indexed="8"/>
      </bottom>
    </border>
    <border>
      <left style="thin">
        <color indexed="8"/>
      </left>
      <right style="thin">
        <color indexed="8"/>
      </right>
      <top style="medium">
        <color indexed="8"/>
      </top>
      <bottom style="thin">
        <color indexed="8"/>
      </bottom>
    </border>
    <border>
      <left style="thin">
        <color indexed="8"/>
      </left>
      <right style="thin">
        <color indexed="8"/>
      </right>
      <top style="thin">
        <color indexed="8"/>
      </top>
      <bottom>
        <color indexed="6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s>
  <cellStyleXfs count="14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4"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3"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2" borderId="0" applyNumberFormat="0" applyBorder="0" applyAlignment="0" applyProtection="0"/>
    <xf numFmtId="0" fontId="3" fillId="3"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4" fillId="33" borderId="0" applyNumberFormat="0" applyBorder="0" applyAlignment="0" applyProtection="0"/>
    <xf numFmtId="0" fontId="5" fillId="0" borderId="0">
      <alignment/>
      <protection/>
    </xf>
    <xf numFmtId="0" fontId="6" fillId="34" borderId="1" applyNumberFormat="0" applyAlignment="0" applyProtection="0"/>
    <xf numFmtId="0" fontId="7" fillId="35" borderId="2" applyNumberFormat="0" applyAlignment="0" applyProtection="0"/>
    <xf numFmtId="0" fontId="5" fillId="0" borderId="0">
      <alignment/>
      <protection/>
    </xf>
    <xf numFmtId="0" fontId="8" fillId="0" borderId="0" applyNumberFormat="0" applyFill="0" applyBorder="0" applyAlignment="0" applyProtection="0"/>
    <xf numFmtId="0" fontId="9" fillId="36"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3" borderId="1" applyNumberFormat="0" applyAlignment="0" applyProtection="0"/>
    <xf numFmtId="0" fontId="14" fillId="0" borderId="6" applyNumberFormat="0" applyFill="0" applyAlignment="0" applyProtection="0"/>
    <xf numFmtId="0" fontId="15" fillId="14" borderId="0" applyNumberFormat="0" applyBorder="0" applyAlignment="0" applyProtection="0"/>
    <xf numFmtId="0" fontId="0" fillId="4" borderId="7" applyNumberFormat="0" applyAlignment="0" applyProtection="0"/>
    <xf numFmtId="0" fontId="16" fillId="34" borderId="8" applyNumberFormat="0" applyAlignment="0" applyProtection="0"/>
    <xf numFmtId="0" fontId="17" fillId="0" borderId="0">
      <alignment/>
      <protection/>
    </xf>
    <xf numFmtId="0" fontId="17" fillId="0" borderId="0">
      <alignment/>
      <protection/>
    </xf>
    <xf numFmtId="0" fontId="18" fillId="0" borderId="0" applyNumberFormat="0" applyFill="0" applyBorder="0" applyAlignment="0" applyProtection="0"/>
    <xf numFmtId="0" fontId="19" fillId="0" borderId="9" applyNumberFormat="0" applyFill="0" applyAlignment="0" applyProtection="0"/>
    <xf numFmtId="0" fontId="5" fillId="0" borderId="0">
      <alignment/>
      <protection/>
    </xf>
    <xf numFmtId="0" fontId="20" fillId="0" borderId="0" applyNumberFormat="0" applyFill="0" applyBorder="0" applyAlignment="0" applyProtection="0"/>
    <xf numFmtId="0" fontId="17" fillId="37" borderId="0">
      <alignment/>
      <protection/>
    </xf>
    <xf numFmtId="0" fontId="17" fillId="0" borderId="0">
      <alignment wrapText="1"/>
      <protection/>
    </xf>
    <xf numFmtId="0" fontId="17" fillId="0" borderId="0">
      <alignment/>
      <protection/>
    </xf>
    <xf numFmtId="0" fontId="21" fillId="0" borderId="0">
      <alignment horizontal="center" wrapText="1"/>
      <protection/>
    </xf>
    <xf numFmtId="0" fontId="21" fillId="0" borderId="0">
      <alignment horizontal="center"/>
      <protection/>
    </xf>
    <xf numFmtId="0" fontId="17" fillId="0" borderId="0">
      <alignment horizontal="right"/>
      <protection/>
    </xf>
    <xf numFmtId="0" fontId="17" fillId="37" borderId="10">
      <alignment/>
      <protection/>
    </xf>
    <xf numFmtId="0" fontId="17" fillId="0" borderId="11">
      <alignment horizontal="center" vertical="center" wrapText="1"/>
      <protection/>
    </xf>
    <xf numFmtId="0" fontId="17" fillId="37" borderId="12">
      <alignment/>
      <protection/>
    </xf>
    <xf numFmtId="49" fontId="17" fillId="0" borderId="11">
      <alignment horizontal="left" vertical="top" wrapText="1" indent="2"/>
      <protection/>
    </xf>
    <xf numFmtId="49" fontId="17" fillId="0" borderId="11">
      <alignment horizontal="center" vertical="top" shrinkToFit="1"/>
      <protection/>
    </xf>
    <xf numFmtId="0" fontId="22" fillId="0" borderId="13">
      <alignment horizontal="left" wrapText="1"/>
      <protection/>
    </xf>
    <xf numFmtId="0" fontId="23" fillId="0" borderId="14">
      <alignment horizontal="left" wrapText="1" indent="2"/>
      <protection/>
    </xf>
    <xf numFmtId="0" fontId="22" fillId="0" borderId="15">
      <alignment horizontal="left" wrapText="1" indent="2"/>
      <protection/>
    </xf>
    <xf numFmtId="0" fontId="24" fillId="0" borderId="11">
      <alignment horizontal="left"/>
      <protection/>
    </xf>
    <xf numFmtId="4" fontId="24" fillId="4" borderId="11">
      <alignment horizontal="right" vertical="top" shrinkToFit="1"/>
      <protection/>
    </xf>
    <xf numFmtId="10" fontId="24" fillId="4" borderId="11">
      <alignment horizontal="right" vertical="top" shrinkToFit="1"/>
      <protection/>
    </xf>
    <xf numFmtId="0" fontId="17" fillId="37" borderId="16">
      <alignment/>
      <protection/>
    </xf>
    <xf numFmtId="0" fontId="17" fillId="0" borderId="0">
      <alignment horizontal="left" wrapText="1"/>
      <protection/>
    </xf>
    <xf numFmtId="0" fontId="24" fillId="0" borderId="11">
      <alignment vertical="top" wrapText="1"/>
      <protection/>
    </xf>
    <xf numFmtId="4" fontId="24" fillId="5" borderId="11">
      <alignment horizontal="right" vertical="top" shrinkToFit="1"/>
      <protection/>
    </xf>
    <xf numFmtId="49" fontId="22" fillId="0" borderId="17">
      <alignment horizontal="center" wrapText="1"/>
      <protection/>
    </xf>
    <xf numFmtId="49" fontId="22" fillId="0" borderId="18">
      <alignment horizontal="center" wrapText="1"/>
      <protection/>
    </xf>
    <xf numFmtId="49" fontId="22" fillId="0" borderId="19">
      <alignment horizontal="center"/>
      <protection/>
    </xf>
    <xf numFmtId="0" fontId="17" fillId="37" borderId="16">
      <alignment horizontal="center"/>
      <protection/>
    </xf>
    <xf numFmtId="0" fontId="17" fillId="37" borderId="16">
      <alignment horizontal="left"/>
      <protection/>
    </xf>
    <xf numFmtId="49" fontId="22" fillId="0" borderId="20">
      <alignment horizontal="center"/>
      <protection/>
    </xf>
    <xf numFmtId="49" fontId="22" fillId="0" borderId="21">
      <alignment horizontal="center"/>
      <protection/>
    </xf>
    <xf numFmtId="49" fontId="22" fillId="0" borderId="11">
      <alignment horizontal="center"/>
      <protection/>
    </xf>
    <xf numFmtId="49" fontId="23" fillId="0" borderId="11">
      <alignment horizontal="center"/>
      <protection/>
    </xf>
    <xf numFmtId="4" fontId="23" fillId="0" borderId="11">
      <alignment horizontal="right"/>
      <protection/>
    </xf>
    <xf numFmtId="0" fontId="24" fillId="0" borderId="11">
      <alignment vertical="top" wrapText="1"/>
      <protection/>
    </xf>
    <xf numFmtId="0" fontId="47" fillId="38" borderId="0" applyNumberFormat="0" applyBorder="0" applyAlignment="0" applyProtection="0"/>
    <xf numFmtId="0" fontId="47" fillId="39" borderId="0" applyNumberFormat="0" applyBorder="0" applyAlignment="0" applyProtection="0"/>
    <xf numFmtId="0" fontId="47" fillId="40" borderId="0" applyNumberFormat="0" applyBorder="0" applyAlignment="0" applyProtection="0"/>
    <xf numFmtId="0" fontId="47" fillId="41" borderId="0" applyNumberFormat="0" applyBorder="0" applyAlignment="0" applyProtection="0"/>
    <xf numFmtId="0" fontId="47" fillId="42" borderId="0" applyNumberFormat="0" applyBorder="0" applyAlignment="0" applyProtection="0"/>
    <xf numFmtId="0" fontId="47" fillId="43" borderId="0" applyNumberFormat="0" applyBorder="0" applyAlignment="0" applyProtection="0"/>
    <xf numFmtId="0" fontId="48" fillId="44" borderId="22" applyNumberFormat="0" applyAlignment="0" applyProtection="0"/>
    <xf numFmtId="0" fontId="49" fillId="45" borderId="23" applyNumberFormat="0" applyAlignment="0" applyProtection="0"/>
    <xf numFmtId="0" fontId="50" fillId="45" borderId="22" applyNumberFormat="0" applyAlignment="0" applyProtection="0"/>
    <xf numFmtId="44" fontId="1" fillId="0" borderId="0" applyFill="0" applyBorder="0" applyAlignment="0" applyProtection="0"/>
    <xf numFmtId="42" fontId="1" fillId="0" borderId="0" applyFill="0" applyBorder="0" applyAlignment="0" applyProtection="0"/>
    <xf numFmtId="0" fontId="51" fillId="0" borderId="24" applyNumberFormat="0" applyFill="0" applyAlignment="0" applyProtection="0"/>
    <xf numFmtId="0" fontId="52" fillId="0" borderId="25" applyNumberFormat="0" applyFill="0" applyAlignment="0" applyProtection="0"/>
    <xf numFmtId="0" fontId="53" fillId="0" borderId="26" applyNumberFormat="0" applyFill="0" applyAlignment="0" applyProtection="0"/>
    <xf numFmtId="0" fontId="53" fillId="0" borderId="0" applyNumberFormat="0" applyFill="0" applyBorder="0" applyAlignment="0" applyProtection="0"/>
    <xf numFmtId="0" fontId="54" fillId="0" borderId="27" applyNumberFormat="0" applyFill="0" applyAlignment="0" applyProtection="0"/>
    <xf numFmtId="0" fontId="55" fillId="46" borderId="28" applyNumberFormat="0" applyAlignment="0" applyProtection="0"/>
    <xf numFmtId="0" fontId="56" fillId="0" borderId="0" applyNumberFormat="0" applyFill="0" applyBorder="0" applyAlignment="0" applyProtection="0"/>
    <xf numFmtId="0" fontId="57" fillId="47" borderId="0" applyNumberFormat="0" applyBorder="0" applyAlignment="0" applyProtection="0"/>
    <xf numFmtId="0" fontId="0" fillId="34" borderId="0">
      <alignment/>
      <protection/>
    </xf>
    <xf numFmtId="0" fontId="1" fillId="34" borderId="0">
      <alignment/>
      <protection/>
    </xf>
    <xf numFmtId="0" fontId="58" fillId="48" borderId="0" applyNumberFormat="0" applyBorder="0" applyAlignment="0" applyProtection="0"/>
    <xf numFmtId="0" fontId="59" fillId="0" borderId="0" applyNumberFormat="0" applyFill="0" applyBorder="0" applyAlignment="0" applyProtection="0"/>
    <xf numFmtId="0" fontId="0" fillId="49" borderId="29" applyNumberFormat="0" applyFont="0" applyAlignment="0" applyProtection="0"/>
    <xf numFmtId="9" fontId="1" fillId="0" borderId="0" applyFill="0" applyBorder="0" applyAlignment="0" applyProtection="0"/>
    <xf numFmtId="0" fontId="60" fillId="0" borderId="30" applyNumberFormat="0" applyFill="0" applyAlignment="0" applyProtection="0"/>
    <xf numFmtId="0" fontId="61"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62" fillId="50" borderId="0" applyNumberFormat="0" applyBorder="0" applyAlignment="0" applyProtection="0"/>
  </cellStyleXfs>
  <cellXfs count="59">
    <xf numFmtId="0" fontId="0" fillId="0" borderId="0" xfId="0" applyAlignment="1">
      <alignment/>
    </xf>
    <xf numFmtId="0" fontId="25" fillId="0" borderId="0" xfId="0" applyFont="1" applyFill="1" applyAlignment="1">
      <alignment horizontal="left"/>
    </xf>
    <xf numFmtId="0" fontId="25" fillId="0" borderId="0" xfId="0" applyFont="1" applyFill="1" applyAlignment="1">
      <alignment horizontal="center"/>
    </xf>
    <xf numFmtId="0" fontId="0" fillId="0" borderId="0" xfId="0" applyFill="1" applyAlignment="1">
      <alignment horizontal="left"/>
    </xf>
    <xf numFmtId="0" fontId="25" fillId="0" borderId="0" xfId="0" applyFont="1" applyFill="1" applyAlignment="1">
      <alignment/>
    </xf>
    <xf numFmtId="4" fontId="26" fillId="0" borderId="0" xfId="0" applyNumberFormat="1" applyFont="1" applyFill="1" applyAlignment="1">
      <alignment horizontal="center"/>
    </xf>
    <xf numFmtId="49" fontId="29" fillId="0" borderId="11" xfId="0" applyNumberFormat="1" applyFont="1" applyFill="1" applyBorder="1" applyAlignment="1">
      <alignment horizontal="center" vertical="center" wrapText="1"/>
    </xf>
    <xf numFmtId="49" fontId="30" fillId="0" borderId="11" xfId="0" applyNumberFormat="1" applyFont="1" applyFill="1" applyBorder="1" applyAlignment="1">
      <alignment horizontal="center" vertical="center" wrapText="1"/>
    </xf>
    <xf numFmtId="0" fontId="30" fillId="0" borderId="11" xfId="0" applyFont="1" applyFill="1" applyBorder="1" applyAlignment="1">
      <alignment horizontal="center" vertical="center" wrapText="1"/>
    </xf>
    <xf numFmtId="0" fontId="31" fillId="0" borderId="0" xfId="0" applyFont="1" applyFill="1" applyAlignment="1">
      <alignment horizontal="left"/>
    </xf>
    <xf numFmtId="0" fontId="29" fillId="0" borderId="11" xfId="0" applyFont="1" applyFill="1" applyBorder="1" applyAlignment="1">
      <alignment horizontal="left" wrapText="1"/>
    </xf>
    <xf numFmtId="0" fontId="29" fillId="0" borderId="11" xfId="0" applyFont="1" applyFill="1" applyBorder="1" applyAlignment="1">
      <alignment horizontal="center" wrapText="1"/>
    </xf>
    <xf numFmtId="4" fontId="29" fillId="0" borderId="11" xfId="0" applyNumberFormat="1" applyFont="1" applyFill="1" applyBorder="1" applyAlignment="1">
      <alignment wrapText="1"/>
    </xf>
    <xf numFmtId="0" fontId="26" fillId="0" borderId="11" xfId="0" applyFont="1" applyFill="1" applyBorder="1" applyAlignment="1">
      <alignment wrapText="1"/>
    </xf>
    <xf numFmtId="0" fontId="26" fillId="0" borderId="11" xfId="0" applyFont="1" applyFill="1" applyBorder="1" applyAlignment="1">
      <alignment horizontal="center" wrapText="1"/>
    </xf>
    <xf numFmtId="4" fontId="26" fillId="0" borderId="11" xfId="0" applyNumberFormat="1" applyFont="1" applyFill="1" applyBorder="1" applyAlignment="1">
      <alignment wrapText="1"/>
    </xf>
    <xf numFmtId="0" fontId="26" fillId="34" borderId="11" xfId="0" applyFont="1" applyFill="1" applyBorder="1" applyAlignment="1">
      <alignment wrapText="1"/>
    </xf>
    <xf numFmtId="0" fontId="26" fillId="34" borderId="11" xfId="0" applyFont="1" applyFill="1" applyBorder="1" applyAlignment="1">
      <alignment horizontal="center" wrapText="1"/>
    </xf>
    <xf numFmtId="4" fontId="26" fillId="34" borderId="11" xfId="0" applyNumberFormat="1" applyFont="1" applyFill="1" applyBorder="1" applyAlignment="1">
      <alignment wrapText="1"/>
    </xf>
    <xf numFmtId="0" fontId="26" fillId="34" borderId="11" xfId="0" applyFont="1" applyFill="1" applyBorder="1" applyAlignment="1">
      <alignment horizontal="left" wrapText="1"/>
    </xf>
    <xf numFmtId="4" fontId="26" fillId="34" borderId="11" xfId="0" applyNumberFormat="1" applyFont="1" applyFill="1" applyBorder="1" applyAlignment="1">
      <alignment horizontal="right" wrapText="1"/>
    </xf>
    <xf numFmtId="0" fontId="26" fillId="0" borderId="11" xfId="0" applyFont="1" applyFill="1" applyBorder="1" applyAlignment="1">
      <alignment horizontal="left" wrapText="1"/>
    </xf>
    <xf numFmtId="0" fontId="26" fillId="34" borderId="11" xfId="0" applyNumberFormat="1" applyFont="1" applyFill="1" applyBorder="1" applyAlignment="1">
      <alignment horizontal="left" wrapText="1"/>
    </xf>
    <xf numFmtId="0" fontId="32" fillId="0" borderId="11" xfId="0" applyFont="1" applyFill="1" applyBorder="1" applyAlignment="1">
      <alignment horizontal="left" wrapText="1"/>
    </xf>
    <xf numFmtId="0" fontId="32" fillId="34" borderId="11" xfId="0" applyFont="1" applyFill="1" applyBorder="1" applyAlignment="1">
      <alignment horizontal="left" wrapText="1"/>
    </xf>
    <xf numFmtId="4" fontId="26" fillId="0" borderId="11" xfId="0" applyNumberFormat="1" applyFont="1" applyFill="1" applyBorder="1" applyAlignment="1">
      <alignment horizontal="right" wrapText="1"/>
    </xf>
    <xf numFmtId="49" fontId="26" fillId="0" borderId="11" xfId="0" applyNumberFormat="1" applyFont="1" applyFill="1" applyBorder="1" applyAlignment="1">
      <alignment horizontal="left" wrapText="1"/>
    </xf>
    <xf numFmtId="49" fontId="26" fillId="0" borderId="11" xfId="0" applyNumberFormat="1" applyFont="1" applyFill="1" applyBorder="1" applyAlignment="1">
      <alignment horizontal="center" wrapText="1"/>
    </xf>
    <xf numFmtId="4" fontId="32" fillId="0" borderId="11" xfId="99" applyNumberFormat="1" applyFont="1" applyFill="1" applyBorder="1" applyProtection="1">
      <alignment horizontal="right" vertical="top" shrinkToFit="1"/>
      <protection locked="0"/>
    </xf>
    <xf numFmtId="49" fontId="26" fillId="34" borderId="11" xfId="0" applyNumberFormat="1" applyFont="1" applyFill="1" applyBorder="1" applyAlignment="1">
      <alignment horizontal="center" wrapText="1"/>
    </xf>
    <xf numFmtId="0" fontId="32" fillId="34" borderId="11" xfId="110" applyNumberFormat="1" applyFont="1" applyFill="1" applyBorder="1" applyProtection="1">
      <alignment vertical="top" wrapText="1"/>
      <protection/>
    </xf>
    <xf numFmtId="0" fontId="32" fillId="0" borderId="11" xfId="130" applyFont="1" applyFill="1" applyBorder="1" applyAlignment="1">
      <alignment vertical="top" wrapText="1"/>
      <protection/>
    </xf>
    <xf numFmtId="0" fontId="26" fillId="0" borderId="11" xfId="0" applyFont="1" applyFill="1" applyBorder="1" applyAlignment="1">
      <alignment horizontal="justify" wrapText="1"/>
    </xf>
    <xf numFmtId="49" fontId="26" fillId="34" borderId="11" xfId="0" applyNumberFormat="1" applyFont="1" applyFill="1" applyBorder="1" applyAlignment="1">
      <alignment horizontal="left" wrapText="1"/>
    </xf>
    <xf numFmtId="49" fontId="30" fillId="0" borderId="11" xfId="0" applyNumberFormat="1" applyFont="1" applyFill="1" applyBorder="1" applyAlignment="1">
      <alignment horizontal="center" wrapText="1"/>
    </xf>
    <xf numFmtId="0" fontId="32" fillId="0" borderId="11" xfId="0" applyNumberFormat="1" applyFont="1" applyFill="1" applyBorder="1" applyAlignment="1">
      <alignment horizontal="left" wrapText="1"/>
    </xf>
    <xf numFmtId="0" fontId="33" fillId="0" borderId="11" xfId="0" applyFont="1" applyFill="1" applyBorder="1" applyAlignment="1">
      <alignment horizontal="center" wrapText="1"/>
    </xf>
    <xf numFmtId="0" fontId="34" fillId="0" borderId="11" xfId="0" applyFont="1" applyFill="1" applyBorder="1" applyAlignment="1">
      <alignment horizontal="left" wrapText="1"/>
    </xf>
    <xf numFmtId="4" fontId="29" fillId="0" borderId="11" xfId="0" applyNumberFormat="1" applyFont="1" applyFill="1" applyBorder="1" applyAlignment="1">
      <alignment horizontal="right" wrapText="1"/>
    </xf>
    <xf numFmtId="0" fontId="32" fillId="34" borderId="11" xfId="0" applyNumberFormat="1" applyFont="1" applyFill="1" applyBorder="1" applyAlignment="1">
      <alignment horizontal="left" wrapText="1"/>
    </xf>
    <xf numFmtId="0" fontId="29" fillId="0" borderId="11" xfId="0" applyFont="1" applyFill="1" applyBorder="1" applyAlignment="1">
      <alignment horizontal="justify" wrapText="1"/>
    </xf>
    <xf numFmtId="0" fontId="0" fillId="0" borderId="0" xfId="0" applyFont="1" applyFill="1" applyAlignment="1">
      <alignment horizontal="left"/>
    </xf>
    <xf numFmtId="0" fontId="32" fillId="0" borderId="11" xfId="98" applyFont="1" applyBorder="1" applyAlignment="1" applyProtection="1">
      <alignment wrapText="1"/>
      <protection/>
    </xf>
    <xf numFmtId="49" fontId="32" fillId="0" borderId="11" xfId="89" applyFont="1" applyBorder="1" applyAlignment="1" applyProtection="1">
      <alignment horizontal="center" shrinkToFit="1"/>
      <protection/>
    </xf>
    <xf numFmtId="4" fontId="26" fillId="0" borderId="11" xfId="0" applyNumberFormat="1" applyFont="1" applyBorder="1" applyAlignment="1">
      <alignment wrapText="1"/>
    </xf>
    <xf numFmtId="0" fontId="32" fillId="0" borderId="11" xfId="131" applyFont="1" applyFill="1" applyBorder="1" applyAlignment="1">
      <alignment horizontal="left" vertical="top" wrapText="1"/>
      <protection/>
    </xf>
    <xf numFmtId="0" fontId="26" fillId="0" borderId="11" xfId="0" applyFont="1" applyFill="1" applyBorder="1" applyAlignment="1">
      <alignment vertical="top" wrapText="1"/>
    </xf>
    <xf numFmtId="10" fontId="32" fillId="34" borderId="11" xfId="95" applyFont="1" applyFill="1" applyBorder="1" applyAlignment="1" applyProtection="1">
      <alignment horizontal="left" vertical="top" wrapText="1" shrinkToFit="1"/>
      <protection/>
    </xf>
    <xf numFmtId="0" fontId="32" fillId="34" borderId="11" xfId="83" applyFont="1" applyFill="1" applyBorder="1" applyProtection="1">
      <alignment horizontal="center"/>
      <protection/>
    </xf>
    <xf numFmtId="0" fontId="35" fillId="0" borderId="0" xfId="0" applyFont="1" applyFill="1" applyAlignment="1">
      <alignment horizontal="left"/>
    </xf>
    <xf numFmtId="0" fontId="36" fillId="0" borderId="11" xfId="0" applyFont="1" applyFill="1" applyBorder="1" applyAlignment="1">
      <alignment/>
    </xf>
    <xf numFmtId="0" fontId="37" fillId="0" borderId="11" xfId="0" applyFont="1" applyFill="1" applyBorder="1" applyAlignment="1">
      <alignment/>
    </xf>
    <xf numFmtId="0" fontId="37" fillId="0" borderId="11" xfId="0" applyFont="1" applyFill="1" applyBorder="1" applyAlignment="1">
      <alignment/>
    </xf>
    <xf numFmtId="4" fontId="36" fillId="0" borderId="11" xfId="0" applyNumberFormat="1" applyFont="1" applyFill="1" applyBorder="1" applyAlignment="1">
      <alignment/>
    </xf>
    <xf numFmtId="0" fontId="38" fillId="0" borderId="0" xfId="0" applyFont="1" applyFill="1" applyAlignment="1">
      <alignment horizontal="left"/>
    </xf>
    <xf numFmtId="0" fontId="26" fillId="0" borderId="0" xfId="0" applyFont="1" applyFill="1" applyBorder="1" applyAlignment="1">
      <alignment horizontal="left" wrapText="1"/>
    </xf>
    <xf numFmtId="0" fontId="27" fillId="0" borderId="0" xfId="0" applyFont="1" applyFill="1" applyBorder="1" applyAlignment="1">
      <alignment horizontal="center" wrapText="1"/>
    </xf>
    <xf numFmtId="0" fontId="28" fillId="0" borderId="0" xfId="0" applyFont="1" applyFill="1" applyBorder="1" applyAlignment="1">
      <alignment horizontal="center" vertical="center" wrapText="1"/>
    </xf>
    <xf numFmtId="0" fontId="26" fillId="0" borderId="10" xfId="0" applyFont="1" applyFill="1" applyBorder="1" applyAlignment="1">
      <alignment horizontal="right" wrapText="1"/>
    </xf>
  </cellXfs>
  <cellStyles count="127">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1" xfId="57"/>
    <cellStyle name="br" xfId="58"/>
    <cellStyle name="Calculation" xfId="59"/>
    <cellStyle name="Check Cell" xfId="60"/>
    <cellStyle name="col" xfId="61"/>
    <cellStyle name="Explanatory Text" xfId="62"/>
    <cellStyle name="Good 1" xfId="63"/>
    <cellStyle name="Heading 1 1" xfId="64"/>
    <cellStyle name="Heading 2 1" xfId="65"/>
    <cellStyle name="Heading 3" xfId="66"/>
    <cellStyle name="Heading 4" xfId="67"/>
    <cellStyle name="Input" xfId="68"/>
    <cellStyle name="Linked Cell" xfId="69"/>
    <cellStyle name="Neutral 1" xfId="70"/>
    <cellStyle name="Note 1" xfId="71"/>
    <cellStyle name="Output" xfId="72"/>
    <cellStyle name="style0" xfId="73"/>
    <cellStyle name="td" xfId="74"/>
    <cellStyle name="Title" xfId="75"/>
    <cellStyle name="Total" xfId="76"/>
    <cellStyle name="tr" xfId="77"/>
    <cellStyle name="Warning Text" xfId="78"/>
    <cellStyle name="xl21" xfId="79"/>
    <cellStyle name="xl22" xfId="80"/>
    <cellStyle name="xl23" xfId="81"/>
    <cellStyle name="xl24" xfId="82"/>
    <cellStyle name="xl25" xfId="83"/>
    <cellStyle name="xl26" xfId="84"/>
    <cellStyle name="xl27" xfId="85"/>
    <cellStyle name="xl28" xfId="86"/>
    <cellStyle name="xl29" xfId="87"/>
    <cellStyle name="xl30" xfId="88"/>
    <cellStyle name="xl31" xfId="89"/>
    <cellStyle name="xl32" xfId="90"/>
    <cellStyle name="xl33" xfId="91"/>
    <cellStyle name="xl34" xfId="92"/>
    <cellStyle name="xl35" xfId="93"/>
    <cellStyle name="xl36" xfId="94"/>
    <cellStyle name="xl37" xfId="95"/>
    <cellStyle name="xl38" xfId="96"/>
    <cellStyle name="xl39" xfId="97"/>
    <cellStyle name="xl40" xfId="98"/>
    <cellStyle name="xl41" xfId="99"/>
    <cellStyle name="xl42" xfId="100"/>
    <cellStyle name="xl43" xfId="101"/>
    <cellStyle name="xl44" xfId="102"/>
    <cellStyle name="xl45" xfId="103"/>
    <cellStyle name="xl46" xfId="104"/>
    <cellStyle name="xl50" xfId="105"/>
    <cellStyle name="xl51" xfId="106"/>
    <cellStyle name="xl52" xfId="107"/>
    <cellStyle name="xl56" xfId="108"/>
    <cellStyle name="xl60" xfId="109"/>
    <cellStyle name="xl61" xfId="110"/>
    <cellStyle name="Акцент1" xfId="111"/>
    <cellStyle name="Акцент2" xfId="112"/>
    <cellStyle name="Акцент3" xfId="113"/>
    <cellStyle name="Акцент4" xfId="114"/>
    <cellStyle name="Акцент5" xfId="115"/>
    <cellStyle name="Акцент6" xfId="116"/>
    <cellStyle name="Ввод " xfId="117"/>
    <cellStyle name="Вывод" xfId="118"/>
    <cellStyle name="Вычисление" xfId="119"/>
    <cellStyle name="Currency" xfId="120"/>
    <cellStyle name="Currency [0]" xfId="121"/>
    <cellStyle name="Заголовок 1" xfId="122"/>
    <cellStyle name="Заголовок 2" xfId="123"/>
    <cellStyle name="Заголовок 3" xfId="124"/>
    <cellStyle name="Заголовок 4" xfId="125"/>
    <cellStyle name="Итог" xfId="126"/>
    <cellStyle name="Контрольная ячейка" xfId="127"/>
    <cellStyle name="Название" xfId="128"/>
    <cellStyle name="Нейтральный" xfId="129"/>
    <cellStyle name="Обычный_Лист1" xfId="130"/>
    <cellStyle name="Обычный_Лист1_1" xfId="131"/>
    <cellStyle name="Плохой" xfId="132"/>
    <cellStyle name="Пояснение" xfId="133"/>
    <cellStyle name="Примечание" xfId="134"/>
    <cellStyle name="Percent" xfId="135"/>
    <cellStyle name="Связанная ячейка" xfId="136"/>
    <cellStyle name="Текст предупреждения" xfId="137"/>
    <cellStyle name="Comma" xfId="138"/>
    <cellStyle name="Comma [0]" xfId="139"/>
    <cellStyle name="Хороший" xfId="14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E727"/>
  <sheetViews>
    <sheetView tabSelected="1" zoomScale="85" zoomScaleNormal="85" zoomScaleSheetLayoutView="85" zoomScalePageLayoutView="0" workbookViewId="0" topLeftCell="A697">
      <selection activeCell="A165" sqref="A165"/>
    </sheetView>
  </sheetViews>
  <sheetFormatPr defaultColWidth="8.75390625" defaultRowHeight="12.75"/>
  <cols>
    <col min="1" max="1" width="61.625" style="1" customWidth="1"/>
    <col min="2" max="2" width="23.00390625" style="2" customWidth="1"/>
    <col min="3" max="3" width="8.00390625" style="2" customWidth="1"/>
    <col min="4" max="4" width="24.625" style="2" customWidth="1"/>
    <col min="5" max="5" width="14.625" style="3" customWidth="1"/>
    <col min="6" max="16384" width="8.75390625" style="3" customWidth="1"/>
  </cols>
  <sheetData>
    <row r="1" spans="1:4" ht="66" customHeight="1">
      <c r="A1" s="4"/>
      <c r="B1" s="55" t="s">
        <v>504</v>
      </c>
      <c r="C1" s="55"/>
      <c r="D1" s="55"/>
    </row>
    <row r="2" spans="1:4" ht="21.75" customHeight="1">
      <c r="A2" s="2"/>
      <c r="B2" s="55" t="s">
        <v>505</v>
      </c>
      <c r="C2" s="55"/>
      <c r="D2" s="55"/>
    </row>
    <row r="3" spans="1:5" ht="20.25" customHeight="1">
      <c r="A3" s="56"/>
      <c r="B3" s="56"/>
      <c r="C3" s="56"/>
      <c r="D3" s="56"/>
      <c r="E3" s="5"/>
    </row>
    <row r="4" spans="1:5" ht="15.75" customHeight="1">
      <c r="A4" s="57" t="s">
        <v>0</v>
      </c>
      <c r="B4" s="57"/>
      <c r="C4" s="57"/>
      <c r="D4" s="57"/>
      <c r="E4" s="5"/>
    </row>
    <row r="5" spans="1:4" ht="34.5" customHeight="1">
      <c r="A5" s="57"/>
      <c r="B5" s="57"/>
      <c r="C5" s="57"/>
      <c r="D5" s="57"/>
    </row>
    <row r="6" spans="1:4" ht="15.75" customHeight="1">
      <c r="A6" s="58" t="s">
        <v>1</v>
      </c>
      <c r="B6" s="58"/>
      <c r="C6" s="58"/>
      <c r="D6" s="58"/>
    </row>
    <row r="7" spans="1:4" s="9" customFormat="1" ht="57">
      <c r="A7" s="6" t="s">
        <v>2</v>
      </c>
      <c r="B7" s="7" t="s">
        <v>3</v>
      </c>
      <c r="C7" s="7" t="s">
        <v>4</v>
      </c>
      <c r="D7" s="8" t="s">
        <v>5</v>
      </c>
    </row>
    <row r="8" spans="1:4" s="9" customFormat="1" ht="31.5">
      <c r="A8" s="10" t="s">
        <v>6</v>
      </c>
      <c r="B8" s="11" t="s">
        <v>7</v>
      </c>
      <c r="C8" s="11"/>
      <c r="D8" s="12">
        <f>SUM(D9,D30,D55,D69,D76,D85,D92,)</f>
        <v>2343173154</v>
      </c>
    </row>
    <row r="9" spans="1:4" s="9" customFormat="1" ht="31.5">
      <c r="A9" s="13" t="s">
        <v>8</v>
      </c>
      <c r="B9" s="14" t="s">
        <v>9</v>
      </c>
      <c r="C9" s="14"/>
      <c r="D9" s="15">
        <f>SUM(D10,D16,D19,D22,D25)</f>
        <v>822676443</v>
      </c>
    </row>
    <row r="10" spans="1:4" s="9" customFormat="1" ht="31.5">
      <c r="A10" s="16" t="s">
        <v>10</v>
      </c>
      <c r="B10" s="17" t="s">
        <v>11</v>
      </c>
      <c r="C10" s="17"/>
      <c r="D10" s="18">
        <f>SUM(D11,D14)</f>
        <v>485841389</v>
      </c>
    </row>
    <row r="11" spans="1:4" s="9" customFormat="1" ht="31.5">
      <c r="A11" s="19" t="s">
        <v>12</v>
      </c>
      <c r="B11" s="17" t="s">
        <v>11</v>
      </c>
      <c r="C11" s="17">
        <v>600</v>
      </c>
      <c r="D11" s="18">
        <f>SUM(D12:D13)</f>
        <v>478648685</v>
      </c>
    </row>
    <row r="12" spans="1:4" s="9" customFormat="1" ht="15.75">
      <c r="A12" s="19" t="s">
        <v>13</v>
      </c>
      <c r="B12" s="17" t="s">
        <v>11</v>
      </c>
      <c r="C12" s="17">
        <v>610</v>
      </c>
      <c r="D12" s="20">
        <v>477265762</v>
      </c>
    </row>
    <row r="13" spans="1:4" s="9" customFormat="1" ht="31.5">
      <c r="A13" s="19" t="s">
        <v>14</v>
      </c>
      <c r="B13" s="17" t="s">
        <v>11</v>
      </c>
      <c r="C13" s="17">
        <v>630</v>
      </c>
      <c r="D13" s="20">
        <v>1382923</v>
      </c>
    </row>
    <row r="14" spans="1:4" s="9" customFormat="1" ht="15.75">
      <c r="A14" s="19" t="s">
        <v>15</v>
      </c>
      <c r="B14" s="17" t="s">
        <v>11</v>
      </c>
      <c r="C14" s="17">
        <v>800</v>
      </c>
      <c r="D14" s="20">
        <f>D15</f>
        <v>7192704</v>
      </c>
    </row>
    <row r="15" spans="1:4" s="9" customFormat="1" ht="47.25">
      <c r="A15" s="19" t="s">
        <v>16</v>
      </c>
      <c r="B15" s="17" t="s">
        <v>11</v>
      </c>
      <c r="C15" s="17">
        <v>810</v>
      </c>
      <c r="D15" s="20">
        <v>7192704</v>
      </c>
    </row>
    <row r="16" spans="1:4" s="9" customFormat="1" ht="31.5">
      <c r="A16" s="13" t="s">
        <v>17</v>
      </c>
      <c r="B16" s="14" t="s">
        <v>18</v>
      </c>
      <c r="C16" s="14"/>
      <c r="D16" s="15">
        <f>D17</f>
        <v>180000000</v>
      </c>
    </row>
    <row r="17" spans="1:4" s="9" customFormat="1" ht="31.5">
      <c r="A17" s="21" t="s">
        <v>12</v>
      </c>
      <c r="B17" s="14" t="s">
        <v>18</v>
      </c>
      <c r="C17" s="14">
        <v>600</v>
      </c>
      <c r="D17" s="15">
        <f>D18</f>
        <v>180000000</v>
      </c>
    </row>
    <row r="18" spans="1:4" s="9" customFormat="1" ht="15.75">
      <c r="A18" s="21" t="s">
        <v>13</v>
      </c>
      <c r="B18" s="14" t="s">
        <v>18</v>
      </c>
      <c r="C18" s="14">
        <v>610</v>
      </c>
      <c r="D18" s="15">
        <v>180000000</v>
      </c>
    </row>
    <row r="19" spans="1:4" s="9" customFormat="1" ht="72" customHeight="1">
      <c r="A19" s="22" t="s">
        <v>19</v>
      </c>
      <c r="B19" s="17" t="s">
        <v>20</v>
      </c>
      <c r="C19" s="17"/>
      <c r="D19" s="18">
        <f>D20</f>
        <v>135816974</v>
      </c>
    </row>
    <row r="20" spans="1:4" s="9" customFormat="1" ht="31.5">
      <c r="A20" s="19" t="s">
        <v>12</v>
      </c>
      <c r="B20" s="17" t="s">
        <v>20</v>
      </c>
      <c r="C20" s="17">
        <v>600</v>
      </c>
      <c r="D20" s="18">
        <f>D21</f>
        <v>135816974</v>
      </c>
    </row>
    <row r="21" spans="1:4" s="9" customFormat="1" ht="15.75">
      <c r="A21" s="19" t="s">
        <v>13</v>
      </c>
      <c r="B21" s="17" t="s">
        <v>20</v>
      </c>
      <c r="C21" s="17">
        <v>610</v>
      </c>
      <c r="D21" s="18">
        <f>6790849+129026125</f>
        <v>135816974</v>
      </c>
    </row>
    <row r="22" spans="1:4" s="9" customFormat="1" ht="31.5">
      <c r="A22" s="13" t="s">
        <v>21</v>
      </c>
      <c r="B22" s="14" t="s">
        <v>22</v>
      </c>
      <c r="C22" s="14"/>
      <c r="D22" s="15">
        <f>D23</f>
        <v>20000000</v>
      </c>
    </row>
    <row r="23" spans="1:4" s="9" customFormat="1" ht="31.5">
      <c r="A23" s="21" t="s">
        <v>12</v>
      </c>
      <c r="B23" s="14" t="s">
        <v>22</v>
      </c>
      <c r="C23" s="14">
        <v>600</v>
      </c>
      <c r="D23" s="15">
        <f>D24</f>
        <v>20000000</v>
      </c>
    </row>
    <row r="24" spans="1:4" s="9" customFormat="1" ht="15.75">
      <c r="A24" s="21" t="s">
        <v>13</v>
      </c>
      <c r="B24" s="14" t="s">
        <v>22</v>
      </c>
      <c r="C24" s="14">
        <v>610</v>
      </c>
      <c r="D24" s="15">
        <v>20000000</v>
      </c>
    </row>
    <row r="25" spans="1:4" s="9" customFormat="1" ht="31.5">
      <c r="A25" s="13" t="s">
        <v>23</v>
      </c>
      <c r="B25" s="14" t="s">
        <v>24</v>
      </c>
      <c r="C25" s="14"/>
      <c r="D25" s="15">
        <f>D28+D26</f>
        <v>1018080</v>
      </c>
    </row>
    <row r="26" spans="1:4" s="9" customFormat="1" ht="31.5">
      <c r="A26" s="23" t="s">
        <v>25</v>
      </c>
      <c r="B26" s="14" t="s">
        <v>24</v>
      </c>
      <c r="C26" s="14">
        <v>200</v>
      </c>
      <c r="D26" s="15">
        <f>D27</f>
        <v>10080</v>
      </c>
    </row>
    <row r="27" spans="1:4" s="9" customFormat="1" ht="31.5">
      <c r="A27" s="23" t="s">
        <v>26</v>
      </c>
      <c r="B27" s="14" t="s">
        <v>24</v>
      </c>
      <c r="C27" s="14">
        <v>240</v>
      </c>
      <c r="D27" s="15">
        <v>10080</v>
      </c>
    </row>
    <row r="28" spans="1:4" s="9" customFormat="1" ht="15.75">
      <c r="A28" s="21" t="s">
        <v>27</v>
      </c>
      <c r="B28" s="14" t="s">
        <v>24</v>
      </c>
      <c r="C28" s="14">
        <v>300</v>
      </c>
      <c r="D28" s="15">
        <f>D29</f>
        <v>1008000</v>
      </c>
    </row>
    <row r="29" spans="1:4" s="9" customFormat="1" ht="15.75">
      <c r="A29" s="21" t="s">
        <v>28</v>
      </c>
      <c r="B29" s="14" t="s">
        <v>24</v>
      </c>
      <c r="C29" s="14">
        <v>310</v>
      </c>
      <c r="D29" s="15">
        <v>1008000</v>
      </c>
    </row>
    <row r="30" spans="1:4" s="9" customFormat="1" ht="31.5">
      <c r="A30" s="13" t="s">
        <v>29</v>
      </c>
      <c r="B30" s="14" t="s">
        <v>30</v>
      </c>
      <c r="C30" s="14"/>
      <c r="D30" s="15">
        <f>SUM(D31,D35,D38,D41,D49,D44,D52)</f>
        <v>1224118187</v>
      </c>
    </row>
    <row r="31" spans="1:4" s="9" customFormat="1" ht="31.5">
      <c r="A31" s="16" t="s">
        <v>31</v>
      </c>
      <c r="B31" s="17" t="s">
        <v>32</v>
      </c>
      <c r="C31" s="17"/>
      <c r="D31" s="18">
        <f>D32</f>
        <v>895290388</v>
      </c>
    </row>
    <row r="32" spans="1:4" s="9" customFormat="1" ht="31.5">
      <c r="A32" s="19" t="s">
        <v>12</v>
      </c>
      <c r="B32" s="17" t="s">
        <v>32</v>
      </c>
      <c r="C32" s="17">
        <v>600</v>
      </c>
      <c r="D32" s="18">
        <f>D33+D34</f>
        <v>895290388</v>
      </c>
    </row>
    <row r="33" spans="1:4" s="9" customFormat="1" ht="15.75">
      <c r="A33" s="19" t="s">
        <v>13</v>
      </c>
      <c r="B33" s="17" t="s">
        <v>32</v>
      </c>
      <c r="C33" s="17">
        <v>610</v>
      </c>
      <c r="D33" s="20">
        <v>853820086</v>
      </c>
    </row>
    <row r="34" spans="1:4" s="9" customFormat="1" ht="31.5">
      <c r="A34" s="19" t="s">
        <v>14</v>
      </c>
      <c r="B34" s="17" t="s">
        <v>32</v>
      </c>
      <c r="C34" s="17">
        <v>630</v>
      </c>
      <c r="D34" s="20">
        <v>41470302</v>
      </c>
    </row>
    <row r="35" spans="1:4" s="9" customFormat="1" ht="47.25">
      <c r="A35" s="16" t="s">
        <v>33</v>
      </c>
      <c r="B35" s="17" t="s">
        <v>34</v>
      </c>
      <c r="C35" s="17"/>
      <c r="D35" s="20">
        <f>D36</f>
        <v>2003778</v>
      </c>
    </row>
    <row r="36" spans="1:4" s="9" customFormat="1" ht="31.5">
      <c r="A36" s="19" t="s">
        <v>12</v>
      </c>
      <c r="B36" s="17" t="s">
        <v>34</v>
      </c>
      <c r="C36" s="17">
        <v>600</v>
      </c>
      <c r="D36" s="20">
        <f>D37</f>
        <v>2003778</v>
      </c>
    </row>
    <row r="37" spans="1:4" s="9" customFormat="1" ht="15.75">
      <c r="A37" s="19" t="s">
        <v>13</v>
      </c>
      <c r="B37" s="17" t="s">
        <v>34</v>
      </c>
      <c r="C37" s="17">
        <v>610</v>
      </c>
      <c r="D37" s="20">
        <v>2003778</v>
      </c>
    </row>
    <row r="38" spans="1:4" s="9" customFormat="1" ht="31.5">
      <c r="A38" s="13" t="s">
        <v>35</v>
      </c>
      <c r="B38" s="14" t="s">
        <v>36</v>
      </c>
      <c r="C38" s="14"/>
      <c r="D38" s="15">
        <f>D39</f>
        <v>245000000</v>
      </c>
    </row>
    <row r="39" spans="1:4" s="9" customFormat="1" ht="31.5">
      <c r="A39" s="21" t="s">
        <v>12</v>
      </c>
      <c r="B39" s="14" t="s">
        <v>36</v>
      </c>
      <c r="C39" s="14">
        <v>600</v>
      </c>
      <c r="D39" s="15">
        <f>D40</f>
        <v>245000000</v>
      </c>
    </row>
    <row r="40" spans="1:4" s="9" customFormat="1" ht="15.75">
      <c r="A40" s="21" t="s">
        <v>13</v>
      </c>
      <c r="B40" s="14" t="s">
        <v>36</v>
      </c>
      <c r="C40" s="14">
        <v>610</v>
      </c>
      <c r="D40" s="15">
        <v>245000000</v>
      </c>
    </row>
    <row r="41" spans="1:4" s="9" customFormat="1" ht="31.5">
      <c r="A41" s="13" t="s">
        <v>37</v>
      </c>
      <c r="B41" s="14" t="s">
        <v>38</v>
      </c>
      <c r="C41" s="14"/>
      <c r="D41" s="15">
        <f>D42</f>
        <v>25500000</v>
      </c>
    </row>
    <row r="42" spans="1:4" s="9" customFormat="1" ht="31.5">
      <c r="A42" s="21" t="s">
        <v>12</v>
      </c>
      <c r="B42" s="14" t="s">
        <v>38</v>
      </c>
      <c r="C42" s="14">
        <v>600</v>
      </c>
      <c r="D42" s="15">
        <f>D43</f>
        <v>25500000</v>
      </c>
    </row>
    <row r="43" spans="1:4" s="9" customFormat="1" ht="15.75">
      <c r="A43" s="21" t="s">
        <v>13</v>
      </c>
      <c r="B43" s="14" t="s">
        <v>38</v>
      </c>
      <c r="C43" s="14">
        <v>610</v>
      </c>
      <c r="D43" s="15">
        <f>20000000+5500000</f>
        <v>25500000</v>
      </c>
    </row>
    <row r="44" spans="1:4" s="9" customFormat="1" ht="31.5">
      <c r="A44" s="13" t="s">
        <v>39</v>
      </c>
      <c r="B44" s="14" t="s">
        <v>40</v>
      </c>
      <c r="C44" s="14"/>
      <c r="D44" s="15">
        <f>D47+D45</f>
        <v>4363200</v>
      </c>
    </row>
    <row r="45" spans="1:4" s="9" customFormat="1" ht="31.5">
      <c r="A45" s="23" t="s">
        <v>25</v>
      </c>
      <c r="B45" s="14" t="s">
        <v>40</v>
      </c>
      <c r="C45" s="14">
        <v>200</v>
      </c>
      <c r="D45" s="15">
        <f>D46</f>
        <v>43200</v>
      </c>
    </row>
    <row r="46" spans="1:4" s="9" customFormat="1" ht="31.5">
      <c r="A46" s="23" t="s">
        <v>26</v>
      </c>
      <c r="B46" s="14" t="s">
        <v>40</v>
      </c>
      <c r="C46" s="14">
        <v>240</v>
      </c>
      <c r="D46" s="15">
        <v>43200</v>
      </c>
    </row>
    <row r="47" spans="1:4" s="9" customFormat="1" ht="15.75">
      <c r="A47" s="21" t="s">
        <v>27</v>
      </c>
      <c r="B47" s="14" t="s">
        <v>40</v>
      </c>
      <c r="C47" s="14">
        <v>300</v>
      </c>
      <c r="D47" s="15">
        <f>D48</f>
        <v>4320000</v>
      </c>
    </row>
    <row r="48" spans="1:4" s="9" customFormat="1" ht="15.75">
      <c r="A48" s="21" t="s">
        <v>28</v>
      </c>
      <c r="B48" s="14" t="s">
        <v>40</v>
      </c>
      <c r="C48" s="14">
        <v>310</v>
      </c>
      <c r="D48" s="15">
        <v>4320000</v>
      </c>
    </row>
    <row r="49" spans="1:4" s="9" customFormat="1" ht="47.25">
      <c r="A49" s="19" t="s">
        <v>41</v>
      </c>
      <c r="B49" s="17" t="s">
        <v>42</v>
      </c>
      <c r="C49" s="17"/>
      <c r="D49" s="18">
        <f>D50</f>
        <v>44372160</v>
      </c>
    </row>
    <row r="50" spans="1:4" s="9" customFormat="1" ht="31.5">
      <c r="A50" s="19" t="s">
        <v>12</v>
      </c>
      <c r="B50" s="17" t="s">
        <v>42</v>
      </c>
      <c r="C50" s="17">
        <v>600</v>
      </c>
      <c r="D50" s="18">
        <f>D51</f>
        <v>44372160</v>
      </c>
    </row>
    <row r="51" spans="1:4" s="9" customFormat="1" ht="15.75">
      <c r="A51" s="19" t="s">
        <v>13</v>
      </c>
      <c r="B51" s="17" t="s">
        <v>42</v>
      </c>
      <c r="C51" s="17">
        <v>610</v>
      </c>
      <c r="D51" s="18">
        <f>44372160</f>
        <v>44372160</v>
      </c>
    </row>
    <row r="52" spans="1:4" s="9" customFormat="1" ht="94.5">
      <c r="A52" s="21" t="s">
        <v>43</v>
      </c>
      <c r="B52" s="14" t="s">
        <v>44</v>
      </c>
      <c r="C52" s="14"/>
      <c r="D52" s="18">
        <f>D53</f>
        <v>7588661</v>
      </c>
    </row>
    <row r="53" spans="1:4" s="9" customFormat="1" ht="31.5">
      <c r="A53" s="19" t="s">
        <v>12</v>
      </c>
      <c r="B53" s="14" t="s">
        <v>44</v>
      </c>
      <c r="C53" s="17">
        <v>600</v>
      </c>
      <c r="D53" s="18">
        <f>D54</f>
        <v>7588661</v>
      </c>
    </row>
    <row r="54" spans="1:4" s="9" customFormat="1" ht="15.75">
      <c r="A54" s="19" t="s">
        <v>13</v>
      </c>
      <c r="B54" s="14" t="s">
        <v>44</v>
      </c>
      <c r="C54" s="17">
        <v>610</v>
      </c>
      <c r="D54" s="18">
        <v>7588661</v>
      </c>
    </row>
    <row r="55" spans="1:4" s="9" customFormat="1" ht="47.25">
      <c r="A55" s="21" t="s">
        <v>45</v>
      </c>
      <c r="B55" s="14" t="s">
        <v>46</v>
      </c>
      <c r="C55" s="14"/>
      <c r="D55" s="15">
        <f>SUM(D56,D60,D63,D66)</f>
        <v>126580879</v>
      </c>
    </row>
    <row r="56" spans="1:4" s="9" customFormat="1" ht="33.75" customHeight="1">
      <c r="A56" s="21" t="s">
        <v>47</v>
      </c>
      <c r="B56" s="14" t="s">
        <v>48</v>
      </c>
      <c r="C56" s="14"/>
      <c r="D56" s="15">
        <f>D57</f>
        <v>37689140</v>
      </c>
    </row>
    <row r="57" spans="1:4" s="9" customFormat="1" ht="31.5">
      <c r="A57" s="21" t="s">
        <v>12</v>
      </c>
      <c r="B57" s="14" t="s">
        <v>48</v>
      </c>
      <c r="C57" s="14">
        <v>600</v>
      </c>
      <c r="D57" s="15">
        <f>SUM(D58:D59)</f>
        <v>37689140</v>
      </c>
    </row>
    <row r="58" spans="1:4" s="9" customFormat="1" ht="15.75">
      <c r="A58" s="21" t="s">
        <v>13</v>
      </c>
      <c r="B58" s="14" t="s">
        <v>48</v>
      </c>
      <c r="C58" s="14">
        <v>610</v>
      </c>
      <c r="D58" s="15">
        <v>34586753</v>
      </c>
    </row>
    <row r="59" spans="1:4" s="9" customFormat="1" ht="31.5">
      <c r="A59" s="21" t="s">
        <v>14</v>
      </c>
      <c r="B59" s="14" t="s">
        <v>48</v>
      </c>
      <c r="C59" s="14">
        <v>630</v>
      </c>
      <c r="D59" s="15">
        <v>3102387</v>
      </c>
    </row>
    <row r="60" spans="1:4" s="9" customFormat="1" ht="63">
      <c r="A60" s="19" t="s">
        <v>49</v>
      </c>
      <c r="B60" s="17" t="s">
        <v>50</v>
      </c>
      <c r="C60" s="17"/>
      <c r="D60" s="18">
        <f>D61</f>
        <v>87690539</v>
      </c>
    </row>
    <row r="61" spans="1:4" s="9" customFormat="1" ht="31.5">
      <c r="A61" s="19" t="s">
        <v>12</v>
      </c>
      <c r="B61" s="17" t="s">
        <v>50</v>
      </c>
      <c r="C61" s="17">
        <v>600</v>
      </c>
      <c r="D61" s="18">
        <f>D62</f>
        <v>87690539</v>
      </c>
    </row>
    <row r="62" spans="1:4" s="9" customFormat="1" ht="15.75">
      <c r="A62" s="19" t="s">
        <v>13</v>
      </c>
      <c r="B62" s="17" t="s">
        <v>50</v>
      </c>
      <c r="C62" s="17">
        <v>610</v>
      </c>
      <c r="D62" s="18">
        <f>4384527+83306012</f>
        <v>87690539</v>
      </c>
    </row>
    <row r="63" spans="1:4" s="9" customFormat="1" ht="221.25" customHeight="1">
      <c r="A63" s="19" t="s">
        <v>51</v>
      </c>
      <c r="B63" s="17" t="s">
        <v>52</v>
      </c>
      <c r="C63" s="17"/>
      <c r="D63" s="18">
        <f>D64</f>
        <v>27300</v>
      </c>
    </row>
    <row r="64" spans="1:4" s="9" customFormat="1" ht="31.5">
      <c r="A64" s="24" t="s">
        <v>25</v>
      </c>
      <c r="B64" s="17" t="s">
        <v>52</v>
      </c>
      <c r="C64" s="17">
        <v>200</v>
      </c>
      <c r="D64" s="18">
        <f>D65</f>
        <v>27300</v>
      </c>
    </row>
    <row r="65" spans="1:4" s="9" customFormat="1" ht="31.5">
      <c r="A65" s="24" t="s">
        <v>26</v>
      </c>
      <c r="B65" s="17" t="s">
        <v>52</v>
      </c>
      <c r="C65" s="17">
        <v>240</v>
      </c>
      <c r="D65" s="18">
        <v>27300</v>
      </c>
    </row>
    <row r="66" spans="1:4" s="9" customFormat="1" ht="195" customHeight="1">
      <c r="A66" s="19" t="s">
        <v>53</v>
      </c>
      <c r="B66" s="17" t="s">
        <v>54</v>
      </c>
      <c r="C66" s="17"/>
      <c r="D66" s="18">
        <f>D67</f>
        <v>1173900</v>
      </c>
    </row>
    <row r="67" spans="1:4" s="9" customFormat="1" ht="31.5">
      <c r="A67" s="24" t="s">
        <v>25</v>
      </c>
      <c r="B67" s="17" t="s">
        <v>54</v>
      </c>
      <c r="C67" s="17">
        <v>200</v>
      </c>
      <c r="D67" s="18">
        <f>D68</f>
        <v>1173900</v>
      </c>
    </row>
    <row r="68" spans="1:4" s="9" customFormat="1" ht="31.5">
      <c r="A68" s="24" t="s">
        <v>26</v>
      </c>
      <c r="B68" s="17" t="s">
        <v>54</v>
      </c>
      <c r="C68" s="17">
        <v>240</v>
      </c>
      <c r="D68" s="18">
        <v>1173900</v>
      </c>
    </row>
    <row r="69" spans="1:4" s="9" customFormat="1" ht="31.5">
      <c r="A69" s="21" t="s">
        <v>55</v>
      </c>
      <c r="B69" s="14" t="s">
        <v>56</v>
      </c>
      <c r="C69" s="14"/>
      <c r="D69" s="15">
        <f>SUM(D70,D73)</f>
        <v>14521581</v>
      </c>
    </row>
    <row r="70" spans="1:4" s="9" customFormat="1" ht="31.5">
      <c r="A70" s="19" t="s">
        <v>57</v>
      </c>
      <c r="B70" s="17" t="s">
        <v>58</v>
      </c>
      <c r="C70" s="17"/>
      <c r="D70" s="18">
        <f>D71</f>
        <v>11971581</v>
      </c>
    </row>
    <row r="71" spans="1:4" s="9" customFormat="1" ht="31.5">
      <c r="A71" s="24" t="s">
        <v>25</v>
      </c>
      <c r="B71" s="17" t="s">
        <v>58</v>
      </c>
      <c r="C71" s="17">
        <v>200</v>
      </c>
      <c r="D71" s="18">
        <f>D72</f>
        <v>11971581</v>
      </c>
    </row>
    <row r="72" spans="1:4" s="9" customFormat="1" ht="31.5">
      <c r="A72" s="24" t="s">
        <v>26</v>
      </c>
      <c r="B72" s="17" t="s">
        <v>58</v>
      </c>
      <c r="C72" s="17">
        <v>240</v>
      </c>
      <c r="D72" s="18">
        <f>9500000+2471581</f>
        <v>11971581</v>
      </c>
    </row>
    <row r="73" spans="1:4" s="9" customFormat="1" ht="31.5">
      <c r="A73" s="21" t="s">
        <v>59</v>
      </c>
      <c r="B73" s="14" t="s">
        <v>60</v>
      </c>
      <c r="C73" s="14"/>
      <c r="D73" s="15">
        <f>D74</f>
        <v>2550000</v>
      </c>
    </row>
    <row r="74" spans="1:4" s="9" customFormat="1" ht="31.5">
      <c r="A74" s="21" t="s">
        <v>12</v>
      </c>
      <c r="B74" s="14" t="s">
        <v>60</v>
      </c>
      <c r="C74" s="14">
        <v>600</v>
      </c>
      <c r="D74" s="25">
        <f>D75</f>
        <v>2550000</v>
      </c>
    </row>
    <row r="75" spans="1:4" s="9" customFormat="1" ht="15.75">
      <c r="A75" s="21" t="s">
        <v>13</v>
      </c>
      <c r="B75" s="14" t="s">
        <v>60</v>
      </c>
      <c r="C75" s="14">
        <v>610</v>
      </c>
      <c r="D75" s="25">
        <v>2550000</v>
      </c>
    </row>
    <row r="76" spans="1:4" s="9" customFormat="1" ht="31.5">
      <c r="A76" s="21" t="s">
        <v>61</v>
      </c>
      <c r="B76" s="14" t="s">
        <v>62</v>
      </c>
      <c r="C76" s="14"/>
      <c r="D76" s="15">
        <f>SUM(D77,D81)</f>
        <v>73600000</v>
      </c>
    </row>
    <row r="77" spans="1:4" s="9" customFormat="1" ht="31.5">
      <c r="A77" s="21" t="s">
        <v>63</v>
      </c>
      <c r="B77" s="14" t="s">
        <v>64</v>
      </c>
      <c r="C77" s="14"/>
      <c r="D77" s="15">
        <f>D78</f>
        <v>72900000</v>
      </c>
    </row>
    <row r="78" spans="1:4" s="9" customFormat="1" ht="31.5">
      <c r="A78" s="21" t="s">
        <v>12</v>
      </c>
      <c r="B78" s="14" t="s">
        <v>64</v>
      </c>
      <c r="C78" s="14">
        <v>600</v>
      </c>
      <c r="D78" s="15">
        <f>D79+D80</f>
        <v>72900000</v>
      </c>
    </row>
    <row r="79" spans="1:4" s="9" customFormat="1" ht="15.75">
      <c r="A79" s="21" t="s">
        <v>13</v>
      </c>
      <c r="B79" s="14" t="s">
        <v>64</v>
      </c>
      <c r="C79" s="14">
        <v>610</v>
      </c>
      <c r="D79" s="15">
        <v>72000000</v>
      </c>
    </row>
    <row r="80" spans="1:4" s="9" customFormat="1" ht="15.75">
      <c r="A80" s="21" t="s">
        <v>65</v>
      </c>
      <c r="B80" s="14" t="s">
        <v>64</v>
      </c>
      <c r="C80" s="14">
        <v>620</v>
      </c>
      <c r="D80" s="15">
        <v>900000</v>
      </c>
    </row>
    <row r="81" spans="1:4" s="9" customFormat="1" ht="31.5">
      <c r="A81" s="21" t="s">
        <v>66</v>
      </c>
      <c r="B81" s="14" t="s">
        <v>67</v>
      </c>
      <c r="C81" s="14"/>
      <c r="D81" s="15">
        <f>D82</f>
        <v>700000</v>
      </c>
    </row>
    <row r="82" spans="1:4" s="9" customFormat="1" ht="31.5">
      <c r="A82" s="21" t="s">
        <v>12</v>
      </c>
      <c r="B82" s="14" t="s">
        <v>67</v>
      </c>
      <c r="C82" s="14">
        <v>600</v>
      </c>
      <c r="D82" s="15">
        <f>SUM(D83:D84)</f>
        <v>700000</v>
      </c>
    </row>
    <row r="83" spans="1:4" s="9" customFormat="1" ht="15.75">
      <c r="A83" s="21" t="s">
        <v>13</v>
      </c>
      <c r="B83" s="14" t="s">
        <v>67</v>
      </c>
      <c r="C83" s="14">
        <v>610</v>
      </c>
      <c r="D83" s="15">
        <v>500000</v>
      </c>
    </row>
    <row r="84" spans="1:4" s="9" customFormat="1" ht="15.75">
      <c r="A84" s="21" t="s">
        <v>65</v>
      </c>
      <c r="B84" s="14" t="s">
        <v>67</v>
      </c>
      <c r="C84" s="14">
        <v>620</v>
      </c>
      <c r="D84" s="15">
        <v>200000</v>
      </c>
    </row>
    <row r="85" spans="1:4" s="9" customFormat="1" ht="44.25" customHeight="1">
      <c r="A85" s="13" t="s">
        <v>68</v>
      </c>
      <c r="B85" s="14" t="s">
        <v>69</v>
      </c>
      <c r="C85" s="14"/>
      <c r="D85" s="15">
        <f>SUM(D86,D89)</f>
        <v>11350000</v>
      </c>
    </row>
    <row r="86" spans="1:4" s="9" customFormat="1" ht="35.25" customHeight="1">
      <c r="A86" s="13" t="s">
        <v>70</v>
      </c>
      <c r="B86" s="14" t="s">
        <v>71</v>
      </c>
      <c r="C86" s="14"/>
      <c r="D86" s="25">
        <f>D87</f>
        <v>11300000</v>
      </c>
    </row>
    <row r="87" spans="1:4" s="9" customFormat="1" ht="31.5">
      <c r="A87" s="21" t="s">
        <v>12</v>
      </c>
      <c r="B87" s="14" t="s">
        <v>71</v>
      </c>
      <c r="C87" s="14">
        <v>600</v>
      </c>
      <c r="D87" s="25">
        <f>D88</f>
        <v>11300000</v>
      </c>
    </row>
    <row r="88" spans="1:4" s="9" customFormat="1" ht="15.75">
      <c r="A88" s="21" t="s">
        <v>13</v>
      </c>
      <c r="B88" s="14" t="s">
        <v>71</v>
      </c>
      <c r="C88" s="14">
        <v>610</v>
      </c>
      <c r="D88" s="25">
        <v>11300000</v>
      </c>
    </row>
    <row r="89" spans="1:4" s="9" customFormat="1" ht="31.5">
      <c r="A89" s="13" t="s">
        <v>72</v>
      </c>
      <c r="B89" s="14" t="s">
        <v>73</v>
      </c>
      <c r="C89" s="14"/>
      <c r="D89" s="25">
        <f>D90</f>
        <v>50000</v>
      </c>
    </row>
    <row r="90" spans="1:4" s="9" customFormat="1" ht="31.5">
      <c r="A90" s="21" t="s">
        <v>12</v>
      </c>
      <c r="B90" s="14" t="s">
        <v>73</v>
      </c>
      <c r="C90" s="14">
        <v>600</v>
      </c>
      <c r="D90" s="25">
        <f>D91</f>
        <v>50000</v>
      </c>
    </row>
    <row r="91" spans="1:4" s="9" customFormat="1" ht="15.75">
      <c r="A91" s="21" t="s">
        <v>13</v>
      </c>
      <c r="B91" s="14" t="s">
        <v>73</v>
      </c>
      <c r="C91" s="14">
        <v>610</v>
      </c>
      <c r="D91" s="25">
        <v>50000</v>
      </c>
    </row>
    <row r="92" spans="1:4" s="9" customFormat="1" ht="31.5">
      <c r="A92" s="13" t="s">
        <v>74</v>
      </c>
      <c r="B92" s="14" t="s">
        <v>75</v>
      </c>
      <c r="C92" s="14"/>
      <c r="D92" s="15">
        <f>SUM(D93,D100,D107,D110,D113)</f>
        <v>70326064</v>
      </c>
    </row>
    <row r="93" spans="1:4" s="9" customFormat="1" ht="31.5">
      <c r="A93" s="13" t="s">
        <v>76</v>
      </c>
      <c r="B93" s="14" t="s">
        <v>77</v>
      </c>
      <c r="C93" s="14"/>
      <c r="D93" s="25">
        <f>SUM(D94,D96,D98)</f>
        <v>12650000</v>
      </c>
    </row>
    <row r="94" spans="1:4" s="9" customFormat="1" ht="78.75">
      <c r="A94" s="26" t="s">
        <v>78</v>
      </c>
      <c r="B94" s="14" t="s">
        <v>77</v>
      </c>
      <c r="C94" s="27" t="s">
        <v>79</v>
      </c>
      <c r="D94" s="25">
        <f>D95</f>
        <v>11840000</v>
      </c>
    </row>
    <row r="95" spans="1:4" s="9" customFormat="1" ht="31.5">
      <c r="A95" s="26" t="s">
        <v>80</v>
      </c>
      <c r="B95" s="14" t="s">
        <v>77</v>
      </c>
      <c r="C95" s="27" t="s">
        <v>81</v>
      </c>
      <c r="D95" s="25">
        <v>11840000</v>
      </c>
    </row>
    <row r="96" spans="1:4" s="9" customFormat="1" ht="31.5">
      <c r="A96" s="23" t="s">
        <v>25</v>
      </c>
      <c r="B96" s="14" t="s">
        <v>77</v>
      </c>
      <c r="C96" s="27" t="s">
        <v>82</v>
      </c>
      <c r="D96" s="25">
        <f>D97</f>
        <v>800000</v>
      </c>
    </row>
    <row r="97" spans="1:4" s="9" customFormat="1" ht="31.5">
      <c r="A97" s="23" t="s">
        <v>26</v>
      </c>
      <c r="B97" s="14" t="s">
        <v>77</v>
      </c>
      <c r="C97" s="27" t="s">
        <v>83</v>
      </c>
      <c r="D97" s="25">
        <v>800000</v>
      </c>
    </row>
    <row r="98" spans="1:4" s="9" customFormat="1" ht="15.75">
      <c r="A98" s="23" t="s">
        <v>15</v>
      </c>
      <c r="B98" s="14" t="s">
        <v>77</v>
      </c>
      <c r="C98" s="27" t="s">
        <v>84</v>
      </c>
      <c r="D98" s="25">
        <f>D99</f>
        <v>10000</v>
      </c>
    </row>
    <row r="99" spans="1:4" s="9" customFormat="1" ht="15.75">
      <c r="A99" s="23" t="s">
        <v>85</v>
      </c>
      <c r="B99" s="14" t="s">
        <v>77</v>
      </c>
      <c r="C99" s="27" t="s">
        <v>86</v>
      </c>
      <c r="D99" s="25">
        <v>10000</v>
      </c>
    </row>
    <row r="100" spans="1:4" s="9" customFormat="1" ht="31.5">
      <c r="A100" s="13" t="s">
        <v>87</v>
      </c>
      <c r="B100" s="14" t="s">
        <v>88</v>
      </c>
      <c r="C100" s="14"/>
      <c r="D100" s="25">
        <f>SUM(D101,D103,D105)</f>
        <v>54305000</v>
      </c>
    </row>
    <row r="101" spans="1:4" s="9" customFormat="1" ht="78.75">
      <c r="A101" s="26" t="s">
        <v>78</v>
      </c>
      <c r="B101" s="14" t="s">
        <v>88</v>
      </c>
      <c r="C101" s="14">
        <v>100</v>
      </c>
      <c r="D101" s="25">
        <f>D102</f>
        <v>48880000</v>
      </c>
    </row>
    <row r="102" spans="1:4" s="9" customFormat="1" ht="15.75">
      <c r="A102" s="26" t="s">
        <v>89</v>
      </c>
      <c r="B102" s="14" t="s">
        <v>88</v>
      </c>
      <c r="C102" s="14">
        <v>110</v>
      </c>
      <c r="D102" s="25">
        <v>48880000</v>
      </c>
    </row>
    <row r="103" spans="1:4" s="9" customFormat="1" ht="31.5">
      <c r="A103" s="23" t="s">
        <v>25</v>
      </c>
      <c r="B103" s="14" t="s">
        <v>88</v>
      </c>
      <c r="C103" s="14">
        <v>200</v>
      </c>
      <c r="D103" s="25">
        <f>D104</f>
        <v>5400000</v>
      </c>
    </row>
    <row r="104" spans="1:4" s="9" customFormat="1" ht="31.5">
      <c r="A104" s="23" t="s">
        <v>26</v>
      </c>
      <c r="B104" s="14" t="s">
        <v>88</v>
      </c>
      <c r="C104" s="14">
        <v>240</v>
      </c>
      <c r="D104" s="25">
        <v>5400000</v>
      </c>
    </row>
    <row r="105" spans="1:4" s="9" customFormat="1" ht="15.75">
      <c r="A105" s="23" t="s">
        <v>15</v>
      </c>
      <c r="B105" s="14" t="s">
        <v>88</v>
      </c>
      <c r="C105" s="14">
        <v>800</v>
      </c>
      <c r="D105" s="25">
        <f>D106</f>
        <v>25000</v>
      </c>
    </row>
    <row r="106" spans="1:4" s="9" customFormat="1" ht="15.75">
      <c r="A106" s="23" t="s">
        <v>85</v>
      </c>
      <c r="B106" s="14" t="s">
        <v>88</v>
      </c>
      <c r="C106" s="14">
        <v>850</v>
      </c>
      <c r="D106" s="28">
        <v>25000</v>
      </c>
    </row>
    <row r="107" spans="1:4" s="9" customFormat="1" ht="31.5">
      <c r="A107" s="13" t="s">
        <v>90</v>
      </c>
      <c r="B107" s="14" t="s">
        <v>91</v>
      </c>
      <c r="C107" s="14"/>
      <c r="D107" s="25">
        <f>D108</f>
        <v>1200000</v>
      </c>
    </row>
    <row r="108" spans="1:4" s="9" customFormat="1" ht="15.75">
      <c r="A108" s="21" t="s">
        <v>27</v>
      </c>
      <c r="B108" s="14" t="s">
        <v>91</v>
      </c>
      <c r="C108" s="14">
        <v>300</v>
      </c>
      <c r="D108" s="15">
        <f>D109</f>
        <v>1200000</v>
      </c>
    </row>
    <row r="109" spans="1:4" s="9" customFormat="1" ht="31.5">
      <c r="A109" s="21" t="s">
        <v>92</v>
      </c>
      <c r="B109" s="14" t="s">
        <v>91</v>
      </c>
      <c r="C109" s="14">
        <v>330</v>
      </c>
      <c r="D109" s="25">
        <v>1200000</v>
      </c>
    </row>
    <row r="110" spans="1:4" s="9" customFormat="1" ht="15.75">
      <c r="A110" s="21" t="s">
        <v>93</v>
      </c>
      <c r="B110" s="14" t="s">
        <v>94</v>
      </c>
      <c r="C110" s="14"/>
      <c r="D110" s="25">
        <f>D111</f>
        <v>300000</v>
      </c>
    </row>
    <row r="111" spans="1:4" s="9" customFormat="1" ht="31.5">
      <c r="A111" s="21" t="s">
        <v>12</v>
      </c>
      <c r="B111" s="14" t="s">
        <v>94</v>
      </c>
      <c r="C111" s="14">
        <v>600</v>
      </c>
      <c r="D111" s="25">
        <f>D112</f>
        <v>300000</v>
      </c>
    </row>
    <row r="112" spans="1:4" s="9" customFormat="1" ht="15.75">
      <c r="A112" s="21" t="s">
        <v>13</v>
      </c>
      <c r="B112" s="14" t="s">
        <v>94</v>
      </c>
      <c r="C112" s="14">
        <v>610</v>
      </c>
      <c r="D112" s="25">
        <v>300000</v>
      </c>
    </row>
    <row r="113" spans="1:4" s="9" customFormat="1" ht="15.75">
      <c r="A113" s="16" t="s">
        <v>95</v>
      </c>
      <c r="B113" s="17" t="s">
        <v>96</v>
      </c>
      <c r="C113" s="17"/>
      <c r="D113" s="18">
        <f>SUM(D114,D116)</f>
        <v>1871064</v>
      </c>
    </row>
    <row r="114" spans="1:4" s="9" customFormat="1" ht="31.5">
      <c r="A114" s="24" t="s">
        <v>25</v>
      </c>
      <c r="B114" s="17" t="s">
        <v>96</v>
      </c>
      <c r="C114" s="29" t="s">
        <v>82</v>
      </c>
      <c r="D114" s="20">
        <f>D115</f>
        <v>18525</v>
      </c>
    </row>
    <row r="115" spans="1:4" s="9" customFormat="1" ht="31.5">
      <c r="A115" s="24" t="s">
        <v>26</v>
      </c>
      <c r="B115" s="17" t="s">
        <v>96</v>
      </c>
      <c r="C115" s="29" t="s">
        <v>83</v>
      </c>
      <c r="D115" s="20">
        <v>18525</v>
      </c>
    </row>
    <row r="116" spans="1:4" s="9" customFormat="1" ht="15.75">
      <c r="A116" s="19" t="s">
        <v>27</v>
      </c>
      <c r="B116" s="17" t="s">
        <v>96</v>
      </c>
      <c r="C116" s="17">
        <v>300</v>
      </c>
      <c r="D116" s="18">
        <f>D117</f>
        <v>1852539</v>
      </c>
    </row>
    <row r="117" spans="1:4" s="9" customFormat="1" ht="31.5">
      <c r="A117" s="19" t="s">
        <v>97</v>
      </c>
      <c r="B117" s="17" t="s">
        <v>96</v>
      </c>
      <c r="C117" s="17">
        <v>320</v>
      </c>
      <c r="D117" s="20">
        <v>1852539</v>
      </c>
    </row>
    <row r="118" spans="1:4" s="9" customFormat="1" ht="31.5">
      <c r="A118" s="10" t="s">
        <v>98</v>
      </c>
      <c r="B118" s="11" t="s">
        <v>99</v>
      </c>
      <c r="C118" s="11"/>
      <c r="D118" s="12">
        <f>SUM(D119,D147,D157,D170,D180)</f>
        <v>461541577.43</v>
      </c>
    </row>
    <row r="119" spans="1:4" s="9" customFormat="1" ht="31.5">
      <c r="A119" s="13" t="s">
        <v>100</v>
      </c>
      <c r="B119" s="14" t="s">
        <v>101</v>
      </c>
      <c r="C119" s="14"/>
      <c r="D119" s="15">
        <f>SUM(D120,D124,D128,D135,D138,D141,D144,D132)</f>
        <v>123360000</v>
      </c>
    </row>
    <row r="120" spans="1:4" s="9" customFormat="1" ht="15.75">
      <c r="A120" s="13" t="s">
        <v>102</v>
      </c>
      <c r="B120" s="14" t="s">
        <v>103</v>
      </c>
      <c r="C120" s="14"/>
      <c r="D120" s="15">
        <f>SUM(D121)</f>
        <v>4000000</v>
      </c>
    </row>
    <row r="121" spans="1:4" s="9" customFormat="1" ht="31.5">
      <c r="A121" s="21" t="s">
        <v>12</v>
      </c>
      <c r="B121" s="14" t="s">
        <v>103</v>
      </c>
      <c r="C121" s="14">
        <v>600</v>
      </c>
      <c r="D121" s="15">
        <f>SUM(D122:D123)</f>
        <v>4000000</v>
      </c>
    </row>
    <row r="122" spans="1:4" s="9" customFormat="1" ht="15.75">
      <c r="A122" s="21" t="s">
        <v>13</v>
      </c>
      <c r="B122" s="14" t="s">
        <v>103</v>
      </c>
      <c r="C122" s="14">
        <v>610</v>
      </c>
      <c r="D122" s="15">
        <v>3000000</v>
      </c>
    </row>
    <row r="123" spans="1:4" s="9" customFormat="1" ht="15.75">
      <c r="A123" s="21" t="s">
        <v>65</v>
      </c>
      <c r="B123" s="14" t="s">
        <v>103</v>
      </c>
      <c r="C123" s="14">
        <v>620</v>
      </c>
      <c r="D123" s="15">
        <v>1000000</v>
      </c>
    </row>
    <row r="124" spans="1:4" s="9" customFormat="1" ht="31.5">
      <c r="A124" s="13" t="s">
        <v>104</v>
      </c>
      <c r="B124" s="14" t="s">
        <v>105</v>
      </c>
      <c r="C124" s="14"/>
      <c r="D124" s="15">
        <f>D125</f>
        <v>109860000</v>
      </c>
    </row>
    <row r="125" spans="1:4" s="9" customFormat="1" ht="31.5">
      <c r="A125" s="21" t="s">
        <v>12</v>
      </c>
      <c r="B125" s="14" t="s">
        <v>105</v>
      </c>
      <c r="C125" s="14">
        <v>600</v>
      </c>
      <c r="D125" s="15">
        <f>D126+D127</f>
        <v>109860000</v>
      </c>
    </row>
    <row r="126" spans="1:4" s="9" customFormat="1" ht="15.75">
      <c r="A126" s="21" t="s">
        <v>13</v>
      </c>
      <c r="B126" s="14" t="s">
        <v>105</v>
      </c>
      <c r="C126" s="14">
        <v>610</v>
      </c>
      <c r="D126" s="25">
        <v>62360000</v>
      </c>
    </row>
    <row r="127" spans="1:4" s="9" customFormat="1" ht="15.75">
      <c r="A127" s="21" t="s">
        <v>65</v>
      </c>
      <c r="B127" s="14" t="s">
        <v>105</v>
      </c>
      <c r="C127" s="14">
        <v>620</v>
      </c>
      <c r="D127" s="15">
        <v>47500000</v>
      </c>
    </row>
    <row r="128" spans="1:4" s="9" customFormat="1" ht="47.25">
      <c r="A128" s="13" t="s">
        <v>106</v>
      </c>
      <c r="B128" s="14" t="s">
        <v>107</v>
      </c>
      <c r="C128" s="14"/>
      <c r="D128" s="15">
        <f>D129</f>
        <v>1000000</v>
      </c>
    </row>
    <row r="129" spans="1:4" s="9" customFormat="1" ht="31.5">
      <c r="A129" s="21" t="s">
        <v>12</v>
      </c>
      <c r="B129" s="14" t="s">
        <v>107</v>
      </c>
      <c r="C129" s="14">
        <v>600</v>
      </c>
      <c r="D129" s="15">
        <f>D130+D131</f>
        <v>1000000</v>
      </c>
    </row>
    <row r="130" spans="1:4" s="9" customFormat="1" ht="15.75">
      <c r="A130" s="21" t="s">
        <v>13</v>
      </c>
      <c r="B130" s="14" t="s">
        <v>107</v>
      </c>
      <c r="C130" s="14">
        <v>610</v>
      </c>
      <c r="D130" s="15">
        <v>500000</v>
      </c>
    </row>
    <row r="131" spans="1:4" s="9" customFormat="1" ht="15.75">
      <c r="A131" s="21" t="s">
        <v>65</v>
      </c>
      <c r="B131" s="14" t="s">
        <v>107</v>
      </c>
      <c r="C131" s="14">
        <v>620</v>
      </c>
      <c r="D131" s="15">
        <v>500000</v>
      </c>
    </row>
    <row r="132" spans="1:4" s="9" customFormat="1" ht="15.75">
      <c r="A132" s="13" t="s">
        <v>108</v>
      </c>
      <c r="B132" s="14" t="s">
        <v>109</v>
      </c>
      <c r="C132" s="14"/>
      <c r="D132" s="15">
        <f>D133</f>
        <v>1500000</v>
      </c>
    </row>
    <row r="133" spans="1:4" s="9" customFormat="1" ht="15.75">
      <c r="A133" s="21" t="s">
        <v>15</v>
      </c>
      <c r="B133" s="14" t="s">
        <v>109</v>
      </c>
      <c r="C133" s="14">
        <v>800</v>
      </c>
      <c r="D133" s="15">
        <f>D134</f>
        <v>1500000</v>
      </c>
    </row>
    <row r="134" spans="1:4" s="9" customFormat="1" ht="47.25">
      <c r="A134" s="21" t="s">
        <v>16</v>
      </c>
      <c r="B134" s="14" t="s">
        <v>109</v>
      </c>
      <c r="C134" s="14">
        <v>810</v>
      </c>
      <c r="D134" s="15">
        <v>1500000</v>
      </c>
    </row>
    <row r="135" spans="1:4" s="9" customFormat="1" ht="30.75" customHeight="1">
      <c r="A135" s="13" t="s">
        <v>110</v>
      </c>
      <c r="B135" s="14" t="s">
        <v>111</v>
      </c>
      <c r="C135" s="14"/>
      <c r="D135" s="15">
        <f>D136</f>
        <v>6000000</v>
      </c>
    </row>
    <row r="136" spans="1:4" s="9" customFormat="1" ht="15.75">
      <c r="A136" s="21" t="s">
        <v>15</v>
      </c>
      <c r="B136" s="14" t="s">
        <v>111</v>
      </c>
      <c r="C136" s="14">
        <v>800</v>
      </c>
      <c r="D136" s="15">
        <f>D137</f>
        <v>6000000</v>
      </c>
    </row>
    <row r="137" spans="1:4" s="9" customFormat="1" ht="47.25">
      <c r="A137" s="21" t="s">
        <v>16</v>
      </c>
      <c r="B137" s="14" t="s">
        <v>111</v>
      </c>
      <c r="C137" s="14">
        <v>810</v>
      </c>
      <c r="D137" s="15">
        <v>6000000</v>
      </c>
    </row>
    <row r="138" spans="1:4" s="9" customFormat="1" ht="31.5">
      <c r="A138" s="21" t="s">
        <v>112</v>
      </c>
      <c r="B138" s="14" t="s">
        <v>113</v>
      </c>
      <c r="C138" s="14"/>
      <c r="D138" s="15">
        <f>D139</f>
        <v>300000</v>
      </c>
    </row>
    <row r="139" spans="1:4" s="9" customFormat="1" ht="31.5">
      <c r="A139" s="23" t="s">
        <v>25</v>
      </c>
      <c r="B139" s="14" t="s">
        <v>113</v>
      </c>
      <c r="C139" s="27" t="s">
        <v>82</v>
      </c>
      <c r="D139" s="15">
        <f>D140</f>
        <v>300000</v>
      </c>
    </row>
    <row r="140" spans="1:4" s="9" customFormat="1" ht="31.5">
      <c r="A140" s="23" t="s">
        <v>26</v>
      </c>
      <c r="B140" s="14" t="s">
        <v>113</v>
      </c>
      <c r="C140" s="27" t="s">
        <v>83</v>
      </c>
      <c r="D140" s="15">
        <v>300000</v>
      </c>
    </row>
    <row r="141" spans="1:4" s="9" customFormat="1" ht="31.5">
      <c r="A141" s="13" t="s">
        <v>114</v>
      </c>
      <c r="B141" s="14" t="s">
        <v>115</v>
      </c>
      <c r="C141" s="14"/>
      <c r="D141" s="25">
        <f>D142</f>
        <v>500000</v>
      </c>
    </row>
    <row r="142" spans="1:4" s="9" customFormat="1" ht="31.5">
      <c r="A142" s="21" t="s">
        <v>12</v>
      </c>
      <c r="B142" s="14" t="s">
        <v>115</v>
      </c>
      <c r="C142" s="14">
        <v>600</v>
      </c>
      <c r="D142" s="25">
        <f>D143</f>
        <v>500000</v>
      </c>
    </row>
    <row r="143" spans="1:4" s="9" customFormat="1" ht="15.75">
      <c r="A143" s="21" t="s">
        <v>13</v>
      </c>
      <c r="B143" s="14" t="s">
        <v>115</v>
      </c>
      <c r="C143" s="14">
        <v>610</v>
      </c>
      <c r="D143" s="25">
        <v>500000</v>
      </c>
    </row>
    <row r="144" spans="1:4" s="9" customFormat="1" ht="15.75">
      <c r="A144" s="21" t="s">
        <v>116</v>
      </c>
      <c r="B144" s="14" t="s">
        <v>117</v>
      </c>
      <c r="C144" s="14"/>
      <c r="D144" s="25">
        <f>D145</f>
        <v>200000</v>
      </c>
    </row>
    <row r="145" spans="1:4" s="9" customFormat="1" ht="31.5">
      <c r="A145" s="21" t="s">
        <v>12</v>
      </c>
      <c r="B145" s="14" t="s">
        <v>117</v>
      </c>
      <c r="C145" s="14">
        <v>600</v>
      </c>
      <c r="D145" s="25">
        <f>D146</f>
        <v>200000</v>
      </c>
    </row>
    <row r="146" spans="1:4" s="9" customFormat="1" ht="15.75">
      <c r="A146" s="21" t="s">
        <v>13</v>
      </c>
      <c r="B146" s="14" t="s">
        <v>117</v>
      </c>
      <c r="C146" s="14">
        <v>610</v>
      </c>
      <c r="D146" s="25">
        <v>200000</v>
      </c>
    </row>
    <row r="147" spans="1:4" s="9" customFormat="1" ht="31.5">
      <c r="A147" s="13" t="s">
        <v>118</v>
      </c>
      <c r="B147" s="14" t="s">
        <v>119</v>
      </c>
      <c r="C147" s="14"/>
      <c r="D147" s="15">
        <f>SUM(D148,D151,D154)</f>
        <v>56498377.059999995</v>
      </c>
    </row>
    <row r="148" spans="1:4" s="9" customFormat="1" ht="23.25" customHeight="1">
      <c r="A148" s="13" t="s">
        <v>120</v>
      </c>
      <c r="B148" s="14" t="s">
        <v>121</v>
      </c>
      <c r="C148" s="14"/>
      <c r="D148" s="15">
        <f>D149</f>
        <v>54550000</v>
      </c>
    </row>
    <row r="149" spans="1:4" s="9" customFormat="1" ht="31.5">
      <c r="A149" s="21" t="s">
        <v>12</v>
      </c>
      <c r="B149" s="14" t="s">
        <v>121</v>
      </c>
      <c r="C149" s="14">
        <v>600</v>
      </c>
      <c r="D149" s="15">
        <f>D150</f>
        <v>54550000</v>
      </c>
    </row>
    <row r="150" spans="1:4" s="9" customFormat="1" ht="15.75">
      <c r="A150" s="21" t="s">
        <v>13</v>
      </c>
      <c r="B150" s="14" t="s">
        <v>121</v>
      </c>
      <c r="C150" s="14">
        <v>610</v>
      </c>
      <c r="D150" s="15">
        <v>54550000</v>
      </c>
    </row>
    <row r="151" spans="1:4" s="9" customFormat="1" ht="47.25">
      <c r="A151" s="13" t="s">
        <v>122</v>
      </c>
      <c r="B151" s="14" t="s">
        <v>123</v>
      </c>
      <c r="C151" s="14"/>
      <c r="D151" s="15">
        <f>D152</f>
        <v>1498667.98</v>
      </c>
    </row>
    <row r="152" spans="1:4" s="9" customFormat="1" ht="31.5">
      <c r="A152" s="21" t="s">
        <v>12</v>
      </c>
      <c r="B152" s="14" t="s">
        <v>123</v>
      </c>
      <c r="C152" s="14">
        <v>600</v>
      </c>
      <c r="D152" s="15">
        <f>D153</f>
        <v>1498667.98</v>
      </c>
    </row>
    <row r="153" spans="1:4" s="9" customFormat="1" ht="15.75">
      <c r="A153" s="21" t="s">
        <v>13</v>
      </c>
      <c r="B153" s="14" t="s">
        <v>123</v>
      </c>
      <c r="C153" s="14">
        <v>610</v>
      </c>
      <c r="D153" s="15">
        <f>1500000-1332.02</f>
        <v>1498667.98</v>
      </c>
    </row>
    <row r="154" spans="1:4" s="9" customFormat="1" ht="47.25">
      <c r="A154" s="19" t="s">
        <v>124</v>
      </c>
      <c r="B154" s="17" t="s">
        <v>125</v>
      </c>
      <c r="C154" s="17"/>
      <c r="D154" s="18">
        <f>D155</f>
        <v>449709.07999999996</v>
      </c>
    </row>
    <row r="155" spans="1:4" s="9" customFormat="1" ht="31.5">
      <c r="A155" s="30" t="s">
        <v>12</v>
      </c>
      <c r="B155" s="17" t="s">
        <v>125</v>
      </c>
      <c r="C155" s="17">
        <v>600</v>
      </c>
      <c r="D155" s="18">
        <f>D156</f>
        <v>449709.07999999996</v>
      </c>
    </row>
    <row r="156" spans="1:4" s="9" customFormat="1" ht="15.75">
      <c r="A156" s="30" t="s">
        <v>13</v>
      </c>
      <c r="B156" s="17" t="s">
        <v>125</v>
      </c>
      <c r="C156" s="17">
        <v>610</v>
      </c>
      <c r="D156" s="18">
        <f>44970.91+404738.17</f>
        <v>449709.07999999996</v>
      </c>
    </row>
    <row r="157" spans="1:4" s="9" customFormat="1" ht="31.5">
      <c r="A157" s="13" t="s">
        <v>126</v>
      </c>
      <c r="B157" s="14" t="s">
        <v>127</v>
      </c>
      <c r="C157" s="14"/>
      <c r="D157" s="15">
        <f>SUM(D158,D164,D161,D167)</f>
        <v>48091289.26</v>
      </c>
    </row>
    <row r="158" spans="1:4" s="9" customFormat="1" ht="15.75">
      <c r="A158" s="13" t="s">
        <v>128</v>
      </c>
      <c r="B158" s="14" t="s">
        <v>129</v>
      </c>
      <c r="C158" s="14"/>
      <c r="D158" s="15">
        <f>D159</f>
        <v>30900000</v>
      </c>
    </row>
    <row r="159" spans="1:4" s="9" customFormat="1" ht="31.5">
      <c r="A159" s="21" t="s">
        <v>12</v>
      </c>
      <c r="B159" s="14" t="s">
        <v>129</v>
      </c>
      <c r="C159" s="14">
        <v>600</v>
      </c>
      <c r="D159" s="15">
        <f>D160</f>
        <v>30900000</v>
      </c>
    </row>
    <row r="160" spans="1:4" s="9" customFormat="1" ht="15.75">
      <c r="A160" s="21" t="s">
        <v>13</v>
      </c>
      <c r="B160" s="14" t="s">
        <v>129</v>
      </c>
      <c r="C160" s="14">
        <v>610</v>
      </c>
      <c r="D160" s="15">
        <v>30900000</v>
      </c>
    </row>
    <row r="161" spans="1:4" s="9" customFormat="1" ht="31.5">
      <c r="A161" s="13" t="s">
        <v>130</v>
      </c>
      <c r="B161" s="14" t="s">
        <v>131</v>
      </c>
      <c r="C161" s="14"/>
      <c r="D161" s="15">
        <f>D162</f>
        <v>1392398</v>
      </c>
    </row>
    <row r="162" spans="1:4" s="9" customFormat="1" ht="31.5">
      <c r="A162" s="21" t="s">
        <v>12</v>
      </c>
      <c r="B162" s="14" t="s">
        <v>131</v>
      </c>
      <c r="C162" s="14">
        <v>600</v>
      </c>
      <c r="D162" s="15">
        <f>D163</f>
        <v>1392398</v>
      </c>
    </row>
    <row r="163" spans="1:4" s="9" customFormat="1" ht="15.75">
      <c r="A163" s="21" t="s">
        <v>13</v>
      </c>
      <c r="B163" s="14" t="s">
        <v>131</v>
      </c>
      <c r="C163" s="14">
        <v>610</v>
      </c>
      <c r="D163" s="15">
        <f>1810898-418500</f>
        <v>1392398</v>
      </c>
    </row>
    <row r="164" spans="1:4" s="9" customFormat="1" ht="111" customHeight="1">
      <c r="A164" s="13" t="s">
        <v>132</v>
      </c>
      <c r="B164" s="14" t="s">
        <v>133</v>
      </c>
      <c r="C164" s="14"/>
      <c r="D164" s="15">
        <f>D165</f>
        <v>11613891.26</v>
      </c>
    </row>
    <row r="165" spans="1:4" s="9" customFormat="1" ht="31.5">
      <c r="A165" s="21" t="s">
        <v>12</v>
      </c>
      <c r="B165" s="14" t="s">
        <v>133</v>
      </c>
      <c r="C165" s="14">
        <v>600</v>
      </c>
      <c r="D165" s="15">
        <f>D166</f>
        <v>11613891.26</v>
      </c>
    </row>
    <row r="166" spans="1:4" s="9" customFormat="1" ht="15.75">
      <c r="A166" s="21" t="s">
        <v>13</v>
      </c>
      <c r="B166" s="14" t="s">
        <v>133</v>
      </c>
      <c r="C166" s="14">
        <v>610</v>
      </c>
      <c r="D166" s="15">
        <v>11613891.26</v>
      </c>
    </row>
    <row r="167" spans="1:4" s="9" customFormat="1" ht="93.75" customHeight="1">
      <c r="A167" s="13" t="s">
        <v>134</v>
      </c>
      <c r="B167" s="14" t="s">
        <v>135</v>
      </c>
      <c r="C167" s="14"/>
      <c r="D167" s="15">
        <f>D168</f>
        <v>4185000</v>
      </c>
    </row>
    <row r="168" spans="1:4" s="9" customFormat="1" ht="31.5">
      <c r="A168" s="21" t="s">
        <v>12</v>
      </c>
      <c r="B168" s="14" t="s">
        <v>135</v>
      </c>
      <c r="C168" s="14">
        <v>600</v>
      </c>
      <c r="D168" s="15">
        <f>D169</f>
        <v>4185000</v>
      </c>
    </row>
    <row r="169" spans="1:4" s="9" customFormat="1" ht="15.75">
      <c r="A169" s="21" t="s">
        <v>13</v>
      </c>
      <c r="B169" s="14" t="s">
        <v>135</v>
      </c>
      <c r="C169" s="14">
        <v>610</v>
      </c>
      <c r="D169" s="15">
        <f>3766500+418500</f>
        <v>4185000</v>
      </c>
    </row>
    <row r="170" spans="1:4" s="9" customFormat="1" ht="47.25">
      <c r="A170" s="13" t="s">
        <v>136</v>
      </c>
      <c r="B170" s="14" t="s">
        <v>137</v>
      </c>
      <c r="C170" s="14"/>
      <c r="D170" s="15">
        <f>SUM(D171,D174,D177)</f>
        <v>185156471.11</v>
      </c>
    </row>
    <row r="171" spans="1:4" s="9" customFormat="1" ht="31.5">
      <c r="A171" s="13" t="s">
        <v>138</v>
      </c>
      <c r="B171" s="14" t="s">
        <v>139</v>
      </c>
      <c r="C171" s="14"/>
      <c r="D171" s="15">
        <f>D172</f>
        <v>133130000</v>
      </c>
    </row>
    <row r="172" spans="1:4" s="9" customFormat="1" ht="31.5">
      <c r="A172" s="21" t="s">
        <v>12</v>
      </c>
      <c r="B172" s="14" t="s">
        <v>139</v>
      </c>
      <c r="C172" s="14">
        <v>600</v>
      </c>
      <c r="D172" s="15">
        <f>D173</f>
        <v>133130000</v>
      </c>
    </row>
    <row r="173" spans="1:4" s="9" customFormat="1" ht="15.75">
      <c r="A173" s="21" t="s">
        <v>13</v>
      </c>
      <c r="B173" s="14" t="s">
        <v>139</v>
      </c>
      <c r="C173" s="14">
        <v>610</v>
      </c>
      <c r="D173" s="15">
        <v>133130000</v>
      </c>
    </row>
    <row r="174" spans="1:4" s="9" customFormat="1" ht="47.25">
      <c r="A174" s="13" t="s">
        <v>140</v>
      </c>
      <c r="B174" s="14" t="s">
        <v>141</v>
      </c>
      <c r="C174" s="14"/>
      <c r="D174" s="15">
        <f>D175</f>
        <v>3000000</v>
      </c>
    </row>
    <row r="175" spans="1:4" s="9" customFormat="1" ht="31.5">
      <c r="A175" s="21" t="s">
        <v>12</v>
      </c>
      <c r="B175" s="14" t="s">
        <v>141</v>
      </c>
      <c r="C175" s="14">
        <v>600</v>
      </c>
      <c r="D175" s="15">
        <f>D176</f>
        <v>3000000</v>
      </c>
    </row>
    <row r="176" spans="1:4" s="9" customFormat="1" ht="15.75">
      <c r="A176" s="21" t="s">
        <v>13</v>
      </c>
      <c r="B176" s="14" t="s">
        <v>141</v>
      </c>
      <c r="C176" s="14">
        <v>610</v>
      </c>
      <c r="D176" s="15">
        <v>3000000</v>
      </c>
    </row>
    <row r="177" spans="1:4" s="9" customFormat="1" ht="15.75">
      <c r="A177" s="16" t="s">
        <v>142</v>
      </c>
      <c r="B177" s="14" t="s">
        <v>143</v>
      </c>
      <c r="C177" s="17"/>
      <c r="D177" s="18">
        <f>D178</f>
        <v>49026471.11</v>
      </c>
    </row>
    <row r="178" spans="1:4" s="9" customFormat="1" ht="31.5">
      <c r="A178" s="19" t="s">
        <v>12</v>
      </c>
      <c r="B178" s="14" t="s">
        <v>143</v>
      </c>
      <c r="C178" s="17">
        <v>600</v>
      </c>
      <c r="D178" s="18">
        <f>D179</f>
        <v>49026471.11</v>
      </c>
    </row>
    <row r="179" spans="1:4" s="9" customFormat="1" ht="15.75">
      <c r="A179" s="19" t="s">
        <v>13</v>
      </c>
      <c r="B179" s="14" t="s">
        <v>143</v>
      </c>
      <c r="C179" s="17">
        <v>610</v>
      </c>
      <c r="D179" s="15">
        <f>4902647.11+44123824</f>
        <v>49026471.11</v>
      </c>
    </row>
    <row r="180" spans="1:4" s="9" customFormat="1" ht="47.25">
      <c r="A180" s="21" t="s">
        <v>144</v>
      </c>
      <c r="B180" s="14" t="s">
        <v>145</v>
      </c>
      <c r="C180" s="14"/>
      <c r="D180" s="15">
        <f>SUM(D181,D188,D195)</f>
        <v>48435440</v>
      </c>
    </row>
    <row r="181" spans="1:4" s="9" customFormat="1" ht="31.5">
      <c r="A181" s="21" t="s">
        <v>146</v>
      </c>
      <c r="B181" s="14" t="s">
        <v>147</v>
      </c>
      <c r="C181" s="14"/>
      <c r="D181" s="25">
        <f>SUM(D182,D184,D186)</f>
        <v>6453000</v>
      </c>
    </row>
    <row r="182" spans="1:4" s="9" customFormat="1" ht="78.75">
      <c r="A182" s="26" t="s">
        <v>78</v>
      </c>
      <c r="B182" s="14" t="s">
        <v>147</v>
      </c>
      <c r="C182" s="27" t="s">
        <v>79</v>
      </c>
      <c r="D182" s="15">
        <f>D183</f>
        <v>6100000</v>
      </c>
    </row>
    <row r="183" spans="1:4" s="9" customFormat="1" ht="31.5">
      <c r="A183" s="26" t="s">
        <v>80</v>
      </c>
      <c r="B183" s="14" t="s">
        <v>147</v>
      </c>
      <c r="C183" s="27" t="s">
        <v>81</v>
      </c>
      <c r="D183" s="15">
        <v>6100000</v>
      </c>
    </row>
    <row r="184" spans="1:4" s="9" customFormat="1" ht="31.5">
      <c r="A184" s="23" t="s">
        <v>25</v>
      </c>
      <c r="B184" s="14" t="s">
        <v>147</v>
      </c>
      <c r="C184" s="27" t="s">
        <v>82</v>
      </c>
      <c r="D184" s="15">
        <f>D185</f>
        <v>350000</v>
      </c>
    </row>
    <row r="185" spans="1:4" s="9" customFormat="1" ht="31.5">
      <c r="A185" s="23" t="s">
        <v>26</v>
      </c>
      <c r="B185" s="14" t="s">
        <v>147</v>
      </c>
      <c r="C185" s="27" t="s">
        <v>83</v>
      </c>
      <c r="D185" s="15">
        <v>350000</v>
      </c>
    </row>
    <row r="186" spans="1:4" s="9" customFormat="1" ht="15.75">
      <c r="A186" s="23" t="s">
        <v>15</v>
      </c>
      <c r="B186" s="14" t="s">
        <v>147</v>
      </c>
      <c r="C186" s="27" t="s">
        <v>84</v>
      </c>
      <c r="D186" s="15">
        <f>D187</f>
        <v>3000</v>
      </c>
    </row>
    <row r="187" spans="1:4" s="9" customFormat="1" ht="15.75">
      <c r="A187" s="23" t="s">
        <v>85</v>
      </c>
      <c r="B187" s="14" t="s">
        <v>147</v>
      </c>
      <c r="C187" s="27" t="s">
        <v>86</v>
      </c>
      <c r="D187" s="15">
        <v>3000</v>
      </c>
    </row>
    <row r="188" spans="1:4" s="9" customFormat="1" ht="31.5">
      <c r="A188" s="21" t="s">
        <v>148</v>
      </c>
      <c r="B188" s="14" t="s">
        <v>149</v>
      </c>
      <c r="C188" s="14"/>
      <c r="D188" s="15">
        <f>SUM(D189,D191,D193)</f>
        <v>41837000</v>
      </c>
    </row>
    <row r="189" spans="1:4" s="9" customFormat="1" ht="66" customHeight="1">
      <c r="A189" s="26" t="s">
        <v>78</v>
      </c>
      <c r="B189" s="14" t="s">
        <v>149</v>
      </c>
      <c r="C189" s="14">
        <v>100</v>
      </c>
      <c r="D189" s="15">
        <f>D190</f>
        <v>40000000</v>
      </c>
    </row>
    <row r="190" spans="1:4" s="9" customFormat="1" ht="15.75">
      <c r="A190" s="26" t="s">
        <v>89</v>
      </c>
      <c r="B190" s="14" t="s">
        <v>149</v>
      </c>
      <c r="C190" s="14">
        <v>110</v>
      </c>
      <c r="D190" s="15">
        <v>40000000</v>
      </c>
    </row>
    <row r="191" spans="1:4" s="9" customFormat="1" ht="31.5">
      <c r="A191" s="23" t="s">
        <v>25</v>
      </c>
      <c r="B191" s="14" t="s">
        <v>149</v>
      </c>
      <c r="C191" s="14">
        <v>200</v>
      </c>
      <c r="D191" s="15">
        <f>D192</f>
        <v>1834000</v>
      </c>
    </row>
    <row r="192" spans="1:4" s="9" customFormat="1" ht="31.5">
      <c r="A192" s="23" t="s">
        <v>26</v>
      </c>
      <c r="B192" s="14" t="s">
        <v>149</v>
      </c>
      <c r="C192" s="14">
        <v>240</v>
      </c>
      <c r="D192" s="15">
        <v>1834000</v>
      </c>
    </row>
    <row r="193" spans="1:4" s="9" customFormat="1" ht="15.75">
      <c r="A193" s="23" t="s">
        <v>15</v>
      </c>
      <c r="B193" s="14" t="s">
        <v>149</v>
      </c>
      <c r="C193" s="27" t="s">
        <v>84</v>
      </c>
      <c r="D193" s="15">
        <f>D194</f>
        <v>3000</v>
      </c>
    </row>
    <row r="194" spans="1:4" s="9" customFormat="1" ht="15.75">
      <c r="A194" s="23" t="s">
        <v>85</v>
      </c>
      <c r="B194" s="14" t="s">
        <v>149</v>
      </c>
      <c r="C194" s="27" t="s">
        <v>86</v>
      </c>
      <c r="D194" s="15">
        <v>3000</v>
      </c>
    </row>
    <row r="195" spans="1:4" s="9" customFormat="1" ht="34.5" customHeight="1">
      <c r="A195" s="21" t="s">
        <v>150</v>
      </c>
      <c r="B195" s="14" t="s">
        <v>151</v>
      </c>
      <c r="C195" s="14"/>
      <c r="D195" s="15">
        <f>D196+D198</f>
        <v>145440</v>
      </c>
    </row>
    <row r="196" spans="1:4" s="9" customFormat="1" ht="31.5">
      <c r="A196" s="23" t="s">
        <v>25</v>
      </c>
      <c r="B196" s="14" t="s">
        <v>151</v>
      </c>
      <c r="C196" s="14">
        <v>200</v>
      </c>
      <c r="D196" s="15">
        <f>D197</f>
        <v>1440</v>
      </c>
    </row>
    <row r="197" spans="1:4" s="9" customFormat="1" ht="31.5">
      <c r="A197" s="23" t="s">
        <v>26</v>
      </c>
      <c r="B197" s="14" t="s">
        <v>151</v>
      </c>
      <c r="C197" s="14">
        <v>240</v>
      </c>
      <c r="D197" s="15">
        <v>1440</v>
      </c>
    </row>
    <row r="198" spans="1:4" s="9" customFormat="1" ht="15.75">
      <c r="A198" s="21" t="s">
        <v>27</v>
      </c>
      <c r="B198" s="14" t="s">
        <v>151</v>
      </c>
      <c r="C198" s="14">
        <v>300</v>
      </c>
      <c r="D198" s="15">
        <f>D199</f>
        <v>144000</v>
      </c>
    </row>
    <row r="199" spans="1:4" s="9" customFormat="1" ht="15.75">
      <c r="A199" s="21" t="s">
        <v>28</v>
      </c>
      <c r="B199" s="14" t="s">
        <v>151</v>
      </c>
      <c r="C199" s="14">
        <v>310</v>
      </c>
      <c r="D199" s="15">
        <v>144000</v>
      </c>
    </row>
    <row r="200" spans="1:4" s="9" customFormat="1" ht="34.5" customHeight="1">
      <c r="A200" s="10" t="s">
        <v>152</v>
      </c>
      <c r="B200" s="11" t="s">
        <v>153</v>
      </c>
      <c r="C200" s="11"/>
      <c r="D200" s="12">
        <f>SUM(D201,D204)</f>
        <v>8970000</v>
      </c>
    </row>
    <row r="201" spans="1:4" s="9" customFormat="1" ht="31.5">
      <c r="A201" s="21" t="s">
        <v>154</v>
      </c>
      <c r="B201" s="14" t="s">
        <v>155</v>
      </c>
      <c r="C201" s="14"/>
      <c r="D201" s="15">
        <f>D202</f>
        <v>650000</v>
      </c>
    </row>
    <row r="202" spans="1:4" s="9" customFormat="1" ht="31.5">
      <c r="A202" s="21" t="s">
        <v>12</v>
      </c>
      <c r="B202" s="14" t="s">
        <v>155</v>
      </c>
      <c r="C202" s="14">
        <v>600</v>
      </c>
      <c r="D202" s="15">
        <f>D203</f>
        <v>650000</v>
      </c>
    </row>
    <row r="203" spans="1:4" s="9" customFormat="1" ht="15.75">
      <c r="A203" s="21" t="s">
        <v>13</v>
      </c>
      <c r="B203" s="14" t="s">
        <v>155</v>
      </c>
      <c r="C203" s="14">
        <v>610</v>
      </c>
      <c r="D203" s="25">
        <v>650000</v>
      </c>
    </row>
    <row r="204" spans="1:4" s="9" customFormat="1" ht="31.5">
      <c r="A204" s="21" t="s">
        <v>156</v>
      </c>
      <c r="B204" s="14" t="s">
        <v>157</v>
      </c>
      <c r="C204" s="14"/>
      <c r="D204" s="25">
        <f>D205</f>
        <v>8320000</v>
      </c>
    </row>
    <row r="205" spans="1:4" s="9" customFormat="1" ht="31.5">
      <c r="A205" s="21" t="s">
        <v>12</v>
      </c>
      <c r="B205" s="14" t="s">
        <v>157</v>
      </c>
      <c r="C205" s="14">
        <v>600</v>
      </c>
      <c r="D205" s="25">
        <f>D206</f>
        <v>8320000</v>
      </c>
    </row>
    <row r="206" spans="1:4" s="9" customFormat="1" ht="15.75">
      <c r="A206" s="21" t="s">
        <v>13</v>
      </c>
      <c r="B206" s="14" t="s">
        <v>157</v>
      </c>
      <c r="C206" s="14">
        <v>610</v>
      </c>
      <c r="D206" s="25">
        <v>8320000</v>
      </c>
    </row>
    <row r="207" spans="1:4" s="9" customFormat="1" ht="31.5">
      <c r="A207" s="10" t="s">
        <v>158</v>
      </c>
      <c r="B207" s="11" t="s">
        <v>159</v>
      </c>
      <c r="C207" s="11"/>
      <c r="D207" s="12">
        <f>SUM(D208,D211,D214,D218,D223,D226)</f>
        <v>158067662.22</v>
      </c>
    </row>
    <row r="208" spans="1:4" s="9" customFormat="1" ht="31.5">
      <c r="A208" s="31" t="s">
        <v>160</v>
      </c>
      <c r="B208" s="14" t="s">
        <v>161</v>
      </c>
      <c r="C208" s="14"/>
      <c r="D208" s="15">
        <f>D209</f>
        <v>2500000</v>
      </c>
    </row>
    <row r="209" spans="1:4" s="9" customFormat="1" ht="31.5">
      <c r="A209" s="21" t="s">
        <v>12</v>
      </c>
      <c r="B209" s="14" t="s">
        <v>161</v>
      </c>
      <c r="C209" s="14">
        <v>600</v>
      </c>
      <c r="D209" s="15">
        <f>D210</f>
        <v>2500000</v>
      </c>
    </row>
    <row r="210" spans="1:4" s="9" customFormat="1" ht="15.75">
      <c r="A210" s="21" t="s">
        <v>65</v>
      </c>
      <c r="B210" s="14" t="s">
        <v>161</v>
      </c>
      <c r="C210" s="14">
        <v>620</v>
      </c>
      <c r="D210" s="15">
        <v>2500000</v>
      </c>
    </row>
    <row r="211" spans="1:4" s="9" customFormat="1" ht="31.5">
      <c r="A211" s="21" t="s">
        <v>162</v>
      </c>
      <c r="B211" s="14" t="s">
        <v>163</v>
      </c>
      <c r="C211" s="14"/>
      <c r="D211" s="15">
        <f>D212</f>
        <v>12000000</v>
      </c>
    </row>
    <row r="212" spans="1:4" s="9" customFormat="1" ht="15.75">
      <c r="A212" s="21" t="s">
        <v>15</v>
      </c>
      <c r="B212" s="14" t="s">
        <v>163</v>
      </c>
      <c r="C212" s="14">
        <v>800</v>
      </c>
      <c r="D212" s="15">
        <f>D213</f>
        <v>12000000</v>
      </c>
    </row>
    <row r="213" spans="1:4" s="9" customFormat="1" ht="47.25">
      <c r="A213" s="21" t="s">
        <v>16</v>
      </c>
      <c r="B213" s="14" t="s">
        <v>163</v>
      </c>
      <c r="C213" s="14">
        <v>810</v>
      </c>
      <c r="D213" s="15">
        <v>12000000</v>
      </c>
    </row>
    <row r="214" spans="1:4" s="9" customFormat="1" ht="31.5">
      <c r="A214" s="21" t="s">
        <v>164</v>
      </c>
      <c r="B214" s="14" t="s">
        <v>165</v>
      </c>
      <c r="C214" s="14"/>
      <c r="D214" s="15">
        <f>D215</f>
        <v>125755555.55</v>
      </c>
    </row>
    <row r="215" spans="1:4" s="9" customFormat="1" ht="31.5">
      <c r="A215" s="21" t="s">
        <v>12</v>
      </c>
      <c r="B215" s="14" t="s">
        <v>165</v>
      </c>
      <c r="C215" s="14">
        <v>600</v>
      </c>
      <c r="D215" s="15">
        <f>SUM(D216,D217)</f>
        <v>125755555.55</v>
      </c>
    </row>
    <row r="216" spans="1:4" s="9" customFormat="1" ht="15.75">
      <c r="A216" s="21" t="s">
        <v>13</v>
      </c>
      <c r="B216" s="14" t="s">
        <v>165</v>
      </c>
      <c r="C216" s="14">
        <v>610</v>
      </c>
      <c r="D216" s="15">
        <f>28000000+55555.55</f>
        <v>28055555.55</v>
      </c>
    </row>
    <row r="217" spans="1:4" s="9" customFormat="1" ht="15.75">
      <c r="A217" s="21" t="s">
        <v>65</v>
      </c>
      <c r="B217" s="14" t="s">
        <v>165</v>
      </c>
      <c r="C217" s="14">
        <v>620</v>
      </c>
      <c r="D217" s="15">
        <v>97700000</v>
      </c>
    </row>
    <row r="218" spans="1:4" s="9" customFormat="1" ht="47.25">
      <c r="A218" s="21" t="s">
        <v>166</v>
      </c>
      <c r="B218" s="14" t="s">
        <v>167</v>
      </c>
      <c r="C218" s="14"/>
      <c r="D218" s="15">
        <f>D219+D221</f>
        <v>145440</v>
      </c>
    </row>
    <row r="219" spans="1:4" s="9" customFormat="1" ht="31.5">
      <c r="A219" s="23" t="s">
        <v>25</v>
      </c>
      <c r="B219" s="14" t="s">
        <v>167</v>
      </c>
      <c r="C219" s="14">
        <v>200</v>
      </c>
      <c r="D219" s="15">
        <f>D220</f>
        <v>1440</v>
      </c>
    </row>
    <row r="220" spans="1:4" s="9" customFormat="1" ht="31.5">
      <c r="A220" s="23" t="s">
        <v>26</v>
      </c>
      <c r="B220" s="14" t="s">
        <v>167</v>
      </c>
      <c r="C220" s="14">
        <v>240</v>
      </c>
      <c r="D220" s="15">
        <v>1440</v>
      </c>
    </row>
    <row r="221" spans="1:4" s="9" customFormat="1" ht="15.75">
      <c r="A221" s="21" t="s">
        <v>27</v>
      </c>
      <c r="B221" s="14" t="s">
        <v>167</v>
      </c>
      <c r="C221" s="14">
        <v>300</v>
      </c>
      <c r="D221" s="15">
        <f>D222</f>
        <v>144000</v>
      </c>
    </row>
    <row r="222" spans="1:4" s="9" customFormat="1" ht="15.75">
      <c r="A222" s="21" t="s">
        <v>28</v>
      </c>
      <c r="B222" s="14" t="s">
        <v>167</v>
      </c>
      <c r="C222" s="14">
        <v>310</v>
      </c>
      <c r="D222" s="15">
        <v>144000</v>
      </c>
    </row>
    <row r="223" spans="1:4" s="9" customFormat="1" ht="31.5">
      <c r="A223" s="21" t="s">
        <v>168</v>
      </c>
      <c r="B223" s="14" t="s">
        <v>169</v>
      </c>
      <c r="C223" s="14"/>
      <c r="D223" s="15">
        <f>D224</f>
        <v>16000000</v>
      </c>
    </row>
    <row r="224" spans="1:4" s="9" customFormat="1" ht="31.5">
      <c r="A224" s="21" t="s">
        <v>12</v>
      </c>
      <c r="B224" s="14" t="s">
        <v>169</v>
      </c>
      <c r="C224" s="14">
        <v>600</v>
      </c>
      <c r="D224" s="15">
        <f>D225</f>
        <v>16000000</v>
      </c>
    </row>
    <row r="225" spans="1:4" s="9" customFormat="1" ht="31.5">
      <c r="A225" s="21" t="s">
        <v>14</v>
      </c>
      <c r="B225" s="14" t="s">
        <v>169</v>
      </c>
      <c r="C225" s="14">
        <v>630</v>
      </c>
      <c r="D225" s="15">
        <f>13000000+3000000</f>
        <v>16000000</v>
      </c>
    </row>
    <row r="226" spans="1:4" s="9" customFormat="1" ht="49.5" customHeight="1">
      <c r="A226" s="21" t="s">
        <v>170</v>
      </c>
      <c r="B226" s="17" t="s">
        <v>171</v>
      </c>
      <c r="C226" s="17"/>
      <c r="D226" s="18">
        <f>D227</f>
        <v>1666666.67</v>
      </c>
    </row>
    <row r="227" spans="1:4" s="9" customFormat="1" ht="31.5">
      <c r="A227" s="19" t="s">
        <v>12</v>
      </c>
      <c r="B227" s="17" t="s">
        <v>171</v>
      </c>
      <c r="C227" s="17">
        <v>600</v>
      </c>
      <c r="D227" s="18">
        <f>SUM(D228:D228)</f>
        <v>1666666.67</v>
      </c>
    </row>
    <row r="228" spans="1:4" s="9" customFormat="1" ht="15.75">
      <c r="A228" s="19" t="s">
        <v>13</v>
      </c>
      <c r="B228" s="17" t="s">
        <v>171</v>
      </c>
      <c r="C228" s="17">
        <v>610</v>
      </c>
      <c r="D228" s="18">
        <f>166666.67+1500000</f>
        <v>1666666.67</v>
      </c>
    </row>
    <row r="229" spans="1:4" s="9" customFormat="1" ht="31.5">
      <c r="A229" s="10" t="s">
        <v>172</v>
      </c>
      <c r="B229" s="11" t="s">
        <v>173</v>
      </c>
      <c r="C229" s="11"/>
      <c r="D229" s="12">
        <f>SUM(D230,D325,D338,D344,D348)</f>
        <v>832974648.4300001</v>
      </c>
    </row>
    <row r="230" spans="1:4" s="9" customFormat="1" ht="47.25">
      <c r="A230" s="21" t="s">
        <v>174</v>
      </c>
      <c r="B230" s="14" t="s">
        <v>175</v>
      </c>
      <c r="C230" s="14"/>
      <c r="D230" s="25">
        <f>SUM(D231,D236,D241,D246,D251,D256,D261,D267,D272,D277,D282,D287,D292,D297,D302,D308,D314,D319,D322,D305,D311)</f>
        <v>771844331</v>
      </c>
    </row>
    <row r="231" spans="1:4" s="9" customFormat="1" ht="31.5">
      <c r="A231" s="19" t="s">
        <v>176</v>
      </c>
      <c r="B231" s="17" t="s">
        <v>177</v>
      </c>
      <c r="C231" s="17"/>
      <c r="D231" s="20">
        <f>D234+D232</f>
        <v>89407581</v>
      </c>
    </row>
    <row r="232" spans="1:4" s="9" customFormat="1" ht="31.5">
      <c r="A232" s="24" t="s">
        <v>25</v>
      </c>
      <c r="B232" s="17" t="s">
        <v>177</v>
      </c>
      <c r="C232" s="17">
        <v>200</v>
      </c>
      <c r="D232" s="20">
        <f>D233</f>
        <v>868342</v>
      </c>
    </row>
    <row r="233" spans="1:4" s="9" customFormat="1" ht="31.5">
      <c r="A233" s="19" t="s">
        <v>26</v>
      </c>
      <c r="B233" s="17" t="s">
        <v>177</v>
      </c>
      <c r="C233" s="17">
        <v>240</v>
      </c>
      <c r="D233" s="20">
        <v>868342</v>
      </c>
    </row>
    <row r="234" spans="1:4" s="9" customFormat="1" ht="15.75">
      <c r="A234" s="19" t="s">
        <v>27</v>
      </c>
      <c r="B234" s="17" t="s">
        <v>177</v>
      </c>
      <c r="C234" s="17">
        <v>300</v>
      </c>
      <c r="D234" s="20">
        <f>D235</f>
        <v>88539239</v>
      </c>
    </row>
    <row r="235" spans="1:4" s="9" customFormat="1" ht="15.75">
      <c r="A235" s="19" t="s">
        <v>28</v>
      </c>
      <c r="B235" s="17" t="s">
        <v>177</v>
      </c>
      <c r="C235" s="17">
        <v>310</v>
      </c>
      <c r="D235" s="20">
        <v>88539239</v>
      </c>
    </row>
    <row r="236" spans="1:4" s="9" customFormat="1" ht="47.25">
      <c r="A236" s="19" t="s">
        <v>178</v>
      </c>
      <c r="B236" s="17" t="s">
        <v>179</v>
      </c>
      <c r="C236" s="17"/>
      <c r="D236" s="20">
        <f>D239+D237</f>
        <v>9385591</v>
      </c>
    </row>
    <row r="237" spans="1:4" s="9" customFormat="1" ht="31.5">
      <c r="A237" s="24" t="s">
        <v>25</v>
      </c>
      <c r="B237" s="17" t="s">
        <v>179</v>
      </c>
      <c r="C237" s="17">
        <v>200</v>
      </c>
      <c r="D237" s="20">
        <f>D238</f>
        <v>92320</v>
      </c>
    </row>
    <row r="238" spans="1:4" s="9" customFormat="1" ht="31.5">
      <c r="A238" s="19" t="s">
        <v>26</v>
      </c>
      <c r="B238" s="17" t="s">
        <v>179</v>
      </c>
      <c r="C238" s="17">
        <v>240</v>
      </c>
      <c r="D238" s="20">
        <v>92320</v>
      </c>
    </row>
    <row r="239" spans="1:4" s="9" customFormat="1" ht="15.75">
      <c r="A239" s="19" t="s">
        <v>27</v>
      </c>
      <c r="B239" s="17" t="s">
        <v>179</v>
      </c>
      <c r="C239" s="17">
        <v>300</v>
      </c>
      <c r="D239" s="20">
        <f>D240</f>
        <v>9293271</v>
      </c>
    </row>
    <row r="240" spans="1:4" s="9" customFormat="1" ht="15.75">
      <c r="A240" s="19" t="s">
        <v>28</v>
      </c>
      <c r="B240" s="17" t="s">
        <v>179</v>
      </c>
      <c r="C240" s="17">
        <v>310</v>
      </c>
      <c r="D240" s="20">
        <v>9293271</v>
      </c>
    </row>
    <row r="241" spans="1:4" s="9" customFormat="1" ht="31.5">
      <c r="A241" s="19" t="s">
        <v>180</v>
      </c>
      <c r="B241" s="17" t="s">
        <v>181</v>
      </c>
      <c r="C241" s="17"/>
      <c r="D241" s="20">
        <f>D244+D242</f>
        <v>30326952</v>
      </c>
    </row>
    <row r="242" spans="1:4" s="9" customFormat="1" ht="31.5">
      <c r="A242" s="24" t="s">
        <v>25</v>
      </c>
      <c r="B242" s="17" t="s">
        <v>181</v>
      </c>
      <c r="C242" s="17">
        <v>200</v>
      </c>
      <c r="D242" s="20">
        <f>D243</f>
        <v>300593</v>
      </c>
    </row>
    <row r="243" spans="1:4" s="9" customFormat="1" ht="31.5">
      <c r="A243" s="19" t="s">
        <v>26</v>
      </c>
      <c r="B243" s="17" t="s">
        <v>181</v>
      </c>
      <c r="C243" s="17">
        <v>240</v>
      </c>
      <c r="D243" s="20">
        <v>300593</v>
      </c>
    </row>
    <row r="244" spans="1:4" s="9" customFormat="1" ht="15.75">
      <c r="A244" s="19" t="s">
        <v>27</v>
      </c>
      <c r="B244" s="17" t="s">
        <v>181</v>
      </c>
      <c r="C244" s="17">
        <v>300</v>
      </c>
      <c r="D244" s="20">
        <f>D245</f>
        <v>30026359</v>
      </c>
    </row>
    <row r="245" spans="1:4" s="9" customFormat="1" ht="15.75">
      <c r="A245" s="19" t="s">
        <v>28</v>
      </c>
      <c r="B245" s="17" t="s">
        <v>181</v>
      </c>
      <c r="C245" s="17">
        <v>310</v>
      </c>
      <c r="D245" s="20">
        <v>30026359</v>
      </c>
    </row>
    <row r="246" spans="1:4" s="9" customFormat="1" ht="31.5">
      <c r="A246" s="19" t="s">
        <v>182</v>
      </c>
      <c r="B246" s="17" t="s">
        <v>183</v>
      </c>
      <c r="C246" s="17"/>
      <c r="D246" s="20">
        <f>D249+D247</f>
        <v>10692781</v>
      </c>
    </row>
    <row r="247" spans="1:4" s="9" customFormat="1" ht="31.5">
      <c r="A247" s="24" t="s">
        <v>25</v>
      </c>
      <c r="B247" s="17" t="s">
        <v>183</v>
      </c>
      <c r="C247" s="17">
        <v>200</v>
      </c>
      <c r="D247" s="20">
        <f>D248</f>
        <v>625078</v>
      </c>
    </row>
    <row r="248" spans="1:4" s="9" customFormat="1" ht="31.5">
      <c r="A248" s="19" t="s">
        <v>26</v>
      </c>
      <c r="B248" s="17" t="s">
        <v>183</v>
      </c>
      <c r="C248" s="17">
        <v>240</v>
      </c>
      <c r="D248" s="20">
        <v>625078</v>
      </c>
    </row>
    <row r="249" spans="1:4" s="9" customFormat="1" ht="15.75">
      <c r="A249" s="19" t="s">
        <v>27</v>
      </c>
      <c r="B249" s="17" t="s">
        <v>183</v>
      </c>
      <c r="C249" s="17">
        <v>300</v>
      </c>
      <c r="D249" s="20">
        <f>D250</f>
        <v>10067703</v>
      </c>
    </row>
    <row r="250" spans="1:4" s="9" customFormat="1" ht="15.75">
      <c r="A250" s="19" t="s">
        <v>28</v>
      </c>
      <c r="B250" s="17" t="s">
        <v>183</v>
      </c>
      <c r="C250" s="17">
        <v>310</v>
      </c>
      <c r="D250" s="20">
        <v>10067703</v>
      </c>
    </row>
    <row r="251" spans="1:4" s="9" customFormat="1" ht="47.25">
      <c r="A251" s="19" t="s">
        <v>184</v>
      </c>
      <c r="B251" s="17" t="s">
        <v>185</v>
      </c>
      <c r="C251" s="17"/>
      <c r="D251" s="20">
        <f>D254+D252</f>
        <v>531129</v>
      </c>
    </row>
    <row r="252" spans="1:4" s="9" customFormat="1" ht="31.5">
      <c r="A252" s="24" t="s">
        <v>25</v>
      </c>
      <c r="B252" s="17" t="s">
        <v>185</v>
      </c>
      <c r="C252" s="17">
        <v>200</v>
      </c>
      <c r="D252" s="20">
        <f>D253</f>
        <v>5137</v>
      </c>
    </row>
    <row r="253" spans="1:4" s="9" customFormat="1" ht="31.5">
      <c r="A253" s="19" t="s">
        <v>26</v>
      </c>
      <c r="B253" s="17" t="s">
        <v>185</v>
      </c>
      <c r="C253" s="17">
        <v>240</v>
      </c>
      <c r="D253" s="20">
        <v>5137</v>
      </c>
    </row>
    <row r="254" spans="1:4" s="9" customFormat="1" ht="15.75">
      <c r="A254" s="19" t="s">
        <v>27</v>
      </c>
      <c r="B254" s="17" t="s">
        <v>185</v>
      </c>
      <c r="C254" s="17">
        <v>300</v>
      </c>
      <c r="D254" s="20">
        <f>D255</f>
        <v>525992</v>
      </c>
    </row>
    <row r="255" spans="1:4" s="9" customFormat="1" ht="15.75">
      <c r="A255" s="19" t="s">
        <v>28</v>
      </c>
      <c r="B255" s="17" t="s">
        <v>185</v>
      </c>
      <c r="C255" s="17">
        <v>310</v>
      </c>
      <c r="D255" s="18">
        <f>525993-1</f>
        <v>525992</v>
      </c>
    </row>
    <row r="256" spans="1:4" s="9" customFormat="1" ht="47.25">
      <c r="A256" s="21" t="s">
        <v>186</v>
      </c>
      <c r="B256" s="14" t="s">
        <v>187</v>
      </c>
      <c r="C256" s="14"/>
      <c r="D256" s="25">
        <f>D259+D257</f>
        <v>3282500</v>
      </c>
    </row>
    <row r="257" spans="1:4" s="9" customFormat="1" ht="31.5">
      <c r="A257" s="23" t="s">
        <v>25</v>
      </c>
      <c r="B257" s="14" t="s">
        <v>187</v>
      </c>
      <c r="C257" s="14">
        <v>200</v>
      </c>
      <c r="D257" s="15">
        <f>D258</f>
        <v>32500</v>
      </c>
    </row>
    <row r="258" spans="1:4" s="9" customFormat="1" ht="31.5">
      <c r="A258" s="21" t="s">
        <v>26</v>
      </c>
      <c r="B258" s="14" t="s">
        <v>187</v>
      </c>
      <c r="C258" s="14">
        <v>240</v>
      </c>
      <c r="D258" s="15">
        <v>32500</v>
      </c>
    </row>
    <row r="259" spans="1:4" s="9" customFormat="1" ht="15.75">
      <c r="A259" s="21" t="s">
        <v>27</v>
      </c>
      <c r="B259" s="14" t="s">
        <v>187</v>
      </c>
      <c r="C259" s="14">
        <v>300</v>
      </c>
      <c r="D259" s="15">
        <f>D260</f>
        <v>3250000</v>
      </c>
    </row>
    <row r="260" spans="1:4" s="9" customFormat="1" ht="15.75">
      <c r="A260" s="21" t="s">
        <v>28</v>
      </c>
      <c r="B260" s="14" t="s">
        <v>187</v>
      </c>
      <c r="C260" s="14">
        <v>310</v>
      </c>
      <c r="D260" s="15">
        <v>3250000</v>
      </c>
    </row>
    <row r="261" spans="1:4" s="9" customFormat="1" ht="47.25">
      <c r="A261" s="19" t="s">
        <v>188</v>
      </c>
      <c r="B261" s="17" t="s">
        <v>189</v>
      </c>
      <c r="C261" s="17"/>
      <c r="D261" s="20">
        <f>D264+D262</f>
        <v>342231292</v>
      </c>
    </row>
    <row r="262" spans="1:4" s="9" customFormat="1" ht="31.5">
      <c r="A262" s="24" t="s">
        <v>25</v>
      </c>
      <c r="B262" s="17" t="s">
        <v>189</v>
      </c>
      <c r="C262" s="17">
        <v>200</v>
      </c>
      <c r="D262" s="20">
        <f>D263</f>
        <v>4073702</v>
      </c>
    </row>
    <row r="263" spans="1:4" s="9" customFormat="1" ht="31.5">
      <c r="A263" s="19" t="s">
        <v>26</v>
      </c>
      <c r="B263" s="17" t="s">
        <v>189</v>
      </c>
      <c r="C263" s="17">
        <v>240</v>
      </c>
      <c r="D263" s="20">
        <v>4073702</v>
      </c>
    </row>
    <row r="264" spans="1:4" s="9" customFormat="1" ht="15.75">
      <c r="A264" s="19" t="s">
        <v>27</v>
      </c>
      <c r="B264" s="17" t="s">
        <v>189</v>
      </c>
      <c r="C264" s="17">
        <v>300</v>
      </c>
      <c r="D264" s="20">
        <f>SUM(D265:D266)</f>
        <v>338157590</v>
      </c>
    </row>
    <row r="265" spans="1:4" s="9" customFormat="1" ht="15.75">
      <c r="A265" s="19" t="s">
        <v>28</v>
      </c>
      <c r="B265" s="17" t="s">
        <v>189</v>
      </c>
      <c r="C265" s="17">
        <v>310</v>
      </c>
      <c r="D265" s="20">
        <v>293978264</v>
      </c>
    </row>
    <row r="266" spans="1:4" s="9" customFormat="1" ht="31.5">
      <c r="A266" s="19" t="s">
        <v>97</v>
      </c>
      <c r="B266" s="17" t="s">
        <v>189</v>
      </c>
      <c r="C266" s="17">
        <v>320</v>
      </c>
      <c r="D266" s="20">
        <v>44179326</v>
      </c>
    </row>
    <row r="267" spans="1:4" s="9" customFormat="1" ht="47.25">
      <c r="A267" s="19" t="s">
        <v>190</v>
      </c>
      <c r="B267" s="17" t="s">
        <v>191</v>
      </c>
      <c r="C267" s="17"/>
      <c r="D267" s="20">
        <f>D270+D268</f>
        <v>51233</v>
      </c>
    </row>
    <row r="268" spans="1:4" s="9" customFormat="1" ht="31.5">
      <c r="A268" s="24" t="s">
        <v>25</v>
      </c>
      <c r="B268" s="17" t="s">
        <v>191</v>
      </c>
      <c r="C268" s="17">
        <v>200</v>
      </c>
      <c r="D268" s="20">
        <f>D269</f>
        <v>508</v>
      </c>
    </row>
    <row r="269" spans="1:4" s="9" customFormat="1" ht="31.5">
      <c r="A269" s="19" t="s">
        <v>26</v>
      </c>
      <c r="B269" s="17" t="s">
        <v>191</v>
      </c>
      <c r="C269" s="17">
        <v>240</v>
      </c>
      <c r="D269" s="20">
        <v>508</v>
      </c>
    </row>
    <row r="270" spans="1:4" s="9" customFormat="1" ht="15.75">
      <c r="A270" s="19" t="s">
        <v>27</v>
      </c>
      <c r="B270" s="17" t="s">
        <v>191</v>
      </c>
      <c r="C270" s="17">
        <v>300</v>
      </c>
      <c r="D270" s="20">
        <f>D271</f>
        <v>50725</v>
      </c>
    </row>
    <row r="271" spans="1:4" s="9" customFormat="1" ht="15.75">
      <c r="A271" s="19" t="s">
        <v>28</v>
      </c>
      <c r="B271" s="17" t="s">
        <v>191</v>
      </c>
      <c r="C271" s="17">
        <v>310</v>
      </c>
      <c r="D271" s="20">
        <v>50725</v>
      </c>
    </row>
    <row r="272" spans="1:4" s="9" customFormat="1" ht="31.5">
      <c r="A272" s="21" t="s">
        <v>192</v>
      </c>
      <c r="B272" s="14" t="s">
        <v>193</v>
      </c>
      <c r="C272" s="14"/>
      <c r="D272" s="25">
        <f>D275+D273</f>
        <v>505000</v>
      </c>
    </row>
    <row r="273" spans="1:4" s="9" customFormat="1" ht="31.5">
      <c r="A273" s="23" t="s">
        <v>25</v>
      </c>
      <c r="B273" s="14" t="s">
        <v>193</v>
      </c>
      <c r="C273" s="14">
        <v>200</v>
      </c>
      <c r="D273" s="25">
        <f>D274</f>
        <v>5000</v>
      </c>
    </row>
    <row r="274" spans="1:4" s="9" customFormat="1" ht="31.5">
      <c r="A274" s="21" t="s">
        <v>26</v>
      </c>
      <c r="B274" s="14" t="s">
        <v>193</v>
      </c>
      <c r="C274" s="14">
        <v>240</v>
      </c>
      <c r="D274" s="25">
        <v>5000</v>
      </c>
    </row>
    <row r="275" spans="1:4" s="9" customFormat="1" ht="15.75">
      <c r="A275" s="21" t="s">
        <v>27</v>
      </c>
      <c r="B275" s="14" t="s">
        <v>193</v>
      </c>
      <c r="C275" s="14">
        <v>300</v>
      </c>
      <c r="D275" s="25">
        <f>D276</f>
        <v>500000</v>
      </c>
    </row>
    <row r="276" spans="1:4" s="9" customFormat="1" ht="15.75">
      <c r="A276" s="21" t="s">
        <v>28</v>
      </c>
      <c r="B276" s="14" t="s">
        <v>193</v>
      </c>
      <c r="C276" s="14">
        <v>310</v>
      </c>
      <c r="D276" s="25">
        <v>500000</v>
      </c>
    </row>
    <row r="277" spans="1:4" s="9" customFormat="1" ht="46.5" customHeight="1">
      <c r="A277" s="21" t="s">
        <v>194</v>
      </c>
      <c r="B277" s="14" t="s">
        <v>195</v>
      </c>
      <c r="C277" s="14"/>
      <c r="D277" s="25">
        <f>D280+D278</f>
        <v>110000</v>
      </c>
    </row>
    <row r="278" spans="1:4" s="9" customFormat="1" ht="31.5">
      <c r="A278" s="23" t="s">
        <v>25</v>
      </c>
      <c r="B278" s="14" t="s">
        <v>195</v>
      </c>
      <c r="C278" s="14">
        <v>200</v>
      </c>
      <c r="D278" s="25">
        <f>D279</f>
        <v>10000</v>
      </c>
    </row>
    <row r="279" spans="1:4" s="9" customFormat="1" ht="31.5">
      <c r="A279" s="21" t="s">
        <v>26</v>
      </c>
      <c r="B279" s="14" t="s">
        <v>195</v>
      </c>
      <c r="C279" s="14">
        <v>240</v>
      </c>
      <c r="D279" s="25">
        <v>10000</v>
      </c>
    </row>
    <row r="280" spans="1:4" s="9" customFormat="1" ht="15.75">
      <c r="A280" s="21" t="s">
        <v>27</v>
      </c>
      <c r="B280" s="14" t="s">
        <v>195</v>
      </c>
      <c r="C280" s="14">
        <v>300</v>
      </c>
      <c r="D280" s="25">
        <f>D281</f>
        <v>100000</v>
      </c>
    </row>
    <row r="281" spans="1:4" s="9" customFormat="1" ht="15.75">
      <c r="A281" s="21" t="s">
        <v>28</v>
      </c>
      <c r="B281" s="14" t="s">
        <v>195</v>
      </c>
      <c r="C281" s="14">
        <v>310</v>
      </c>
      <c r="D281" s="25">
        <v>100000</v>
      </c>
    </row>
    <row r="282" spans="1:4" s="9" customFormat="1" ht="31.5">
      <c r="A282" s="21" t="s">
        <v>196</v>
      </c>
      <c r="B282" s="14" t="s">
        <v>197</v>
      </c>
      <c r="C282" s="14"/>
      <c r="D282" s="25">
        <f>D285+D283</f>
        <v>802030</v>
      </c>
    </row>
    <row r="283" spans="1:4" s="9" customFormat="1" ht="31.5">
      <c r="A283" s="23" t="s">
        <v>25</v>
      </c>
      <c r="B283" s="14" t="s">
        <v>197</v>
      </c>
      <c r="C283" s="14">
        <v>200</v>
      </c>
      <c r="D283" s="25">
        <f>D284</f>
        <v>193030</v>
      </c>
    </row>
    <row r="284" spans="1:4" s="9" customFormat="1" ht="31.5">
      <c r="A284" s="21" t="s">
        <v>26</v>
      </c>
      <c r="B284" s="14" t="s">
        <v>197</v>
      </c>
      <c r="C284" s="14">
        <v>240</v>
      </c>
      <c r="D284" s="25">
        <v>193030</v>
      </c>
    </row>
    <row r="285" spans="1:4" s="9" customFormat="1" ht="15.75">
      <c r="A285" s="21" t="s">
        <v>27</v>
      </c>
      <c r="B285" s="14" t="s">
        <v>197</v>
      </c>
      <c r="C285" s="14">
        <v>300</v>
      </c>
      <c r="D285" s="25">
        <f>D286</f>
        <v>609000</v>
      </c>
    </row>
    <row r="286" spans="1:4" s="9" customFormat="1" ht="15.75">
      <c r="A286" s="21" t="s">
        <v>28</v>
      </c>
      <c r="B286" s="14" t="s">
        <v>197</v>
      </c>
      <c r="C286" s="14">
        <v>310</v>
      </c>
      <c r="D286" s="25">
        <v>609000</v>
      </c>
    </row>
    <row r="287" spans="1:4" s="9" customFormat="1" ht="47.25">
      <c r="A287" s="21" t="s">
        <v>198</v>
      </c>
      <c r="B287" s="14" t="s">
        <v>199</v>
      </c>
      <c r="C287" s="14"/>
      <c r="D287" s="25">
        <f>D290+D288</f>
        <v>3926000</v>
      </c>
    </row>
    <row r="288" spans="1:4" s="9" customFormat="1" ht="31.5">
      <c r="A288" s="23" t="s">
        <v>25</v>
      </c>
      <c r="B288" s="14" t="s">
        <v>199</v>
      </c>
      <c r="C288" s="14">
        <v>200</v>
      </c>
      <c r="D288" s="25">
        <f>D289</f>
        <v>41000</v>
      </c>
    </row>
    <row r="289" spans="1:4" s="9" customFormat="1" ht="31.5">
      <c r="A289" s="21" t="s">
        <v>26</v>
      </c>
      <c r="B289" s="14" t="s">
        <v>199</v>
      </c>
      <c r="C289" s="14">
        <v>240</v>
      </c>
      <c r="D289" s="25">
        <v>41000</v>
      </c>
    </row>
    <row r="290" spans="1:4" s="9" customFormat="1" ht="15.75">
      <c r="A290" s="21" t="s">
        <v>27</v>
      </c>
      <c r="B290" s="14" t="s">
        <v>199</v>
      </c>
      <c r="C290" s="14">
        <v>300</v>
      </c>
      <c r="D290" s="25">
        <f>D291</f>
        <v>3885000</v>
      </c>
    </row>
    <row r="291" spans="1:4" s="9" customFormat="1" ht="15.75">
      <c r="A291" s="21" t="s">
        <v>28</v>
      </c>
      <c r="B291" s="14" t="s">
        <v>199</v>
      </c>
      <c r="C291" s="14">
        <v>310</v>
      </c>
      <c r="D291" s="25">
        <v>3885000</v>
      </c>
    </row>
    <row r="292" spans="1:4" s="9" customFormat="1" ht="15.75">
      <c r="A292" s="21" t="s">
        <v>200</v>
      </c>
      <c r="B292" s="14" t="s">
        <v>201</v>
      </c>
      <c r="C292" s="14"/>
      <c r="D292" s="25">
        <f>D295+D293</f>
        <v>242400</v>
      </c>
    </row>
    <row r="293" spans="1:4" s="9" customFormat="1" ht="31.5">
      <c r="A293" s="23" t="s">
        <v>25</v>
      </c>
      <c r="B293" s="14" t="s">
        <v>201</v>
      </c>
      <c r="C293" s="14">
        <v>200</v>
      </c>
      <c r="D293" s="25">
        <f>D294</f>
        <v>2400</v>
      </c>
    </row>
    <row r="294" spans="1:4" s="9" customFormat="1" ht="31.5">
      <c r="A294" s="21" t="s">
        <v>26</v>
      </c>
      <c r="B294" s="14" t="s">
        <v>201</v>
      </c>
      <c r="C294" s="14">
        <v>240</v>
      </c>
      <c r="D294" s="25">
        <v>2400</v>
      </c>
    </row>
    <row r="295" spans="1:4" s="9" customFormat="1" ht="15.75">
      <c r="A295" s="21" t="s">
        <v>27</v>
      </c>
      <c r="B295" s="14" t="s">
        <v>201</v>
      </c>
      <c r="C295" s="14">
        <v>300</v>
      </c>
      <c r="D295" s="25">
        <f>D296</f>
        <v>240000</v>
      </c>
    </row>
    <row r="296" spans="1:4" s="9" customFormat="1" ht="15.75">
      <c r="A296" s="21" t="s">
        <v>28</v>
      </c>
      <c r="B296" s="14" t="s">
        <v>201</v>
      </c>
      <c r="C296" s="14">
        <v>310</v>
      </c>
      <c r="D296" s="25">
        <v>240000</v>
      </c>
    </row>
    <row r="297" spans="1:4" s="9" customFormat="1" ht="47.25">
      <c r="A297" s="21" t="s">
        <v>202</v>
      </c>
      <c r="B297" s="14" t="s">
        <v>203</v>
      </c>
      <c r="C297" s="14"/>
      <c r="D297" s="15">
        <f>D300+D298</f>
        <v>13686958</v>
      </c>
    </row>
    <row r="298" spans="1:4" s="9" customFormat="1" ht="31.5">
      <c r="A298" s="23" t="s">
        <v>25</v>
      </c>
      <c r="B298" s="14" t="s">
        <v>203</v>
      </c>
      <c r="C298" s="14">
        <v>200</v>
      </c>
      <c r="D298" s="15">
        <f>D299</f>
        <v>135514</v>
      </c>
    </row>
    <row r="299" spans="1:4" s="9" customFormat="1" ht="31.5">
      <c r="A299" s="23" t="s">
        <v>26</v>
      </c>
      <c r="B299" s="14" t="s">
        <v>203</v>
      </c>
      <c r="C299" s="14">
        <v>240</v>
      </c>
      <c r="D299" s="15">
        <v>135514</v>
      </c>
    </row>
    <row r="300" spans="1:4" s="9" customFormat="1" ht="15.75">
      <c r="A300" s="21" t="s">
        <v>27</v>
      </c>
      <c r="B300" s="14" t="s">
        <v>203</v>
      </c>
      <c r="C300" s="14">
        <v>300</v>
      </c>
      <c r="D300" s="15">
        <f>D301</f>
        <v>13551444</v>
      </c>
    </row>
    <row r="301" spans="1:4" s="9" customFormat="1" ht="15.75">
      <c r="A301" s="21" t="s">
        <v>28</v>
      </c>
      <c r="B301" s="14" t="s">
        <v>203</v>
      </c>
      <c r="C301" s="14">
        <v>310</v>
      </c>
      <c r="D301" s="15">
        <v>13551444</v>
      </c>
    </row>
    <row r="302" spans="1:4" s="9" customFormat="1" ht="18.75" customHeight="1">
      <c r="A302" s="21" t="s">
        <v>204</v>
      </c>
      <c r="B302" s="14" t="s">
        <v>205</v>
      </c>
      <c r="C302" s="14"/>
      <c r="D302" s="15">
        <f>D303</f>
        <v>1000000</v>
      </c>
    </row>
    <row r="303" spans="1:4" s="9" customFormat="1" ht="31.5">
      <c r="A303" s="23" t="s">
        <v>25</v>
      </c>
      <c r="B303" s="14" t="s">
        <v>205</v>
      </c>
      <c r="C303" s="14">
        <v>200</v>
      </c>
      <c r="D303" s="15">
        <f>D304</f>
        <v>1000000</v>
      </c>
    </row>
    <row r="304" spans="1:4" s="9" customFormat="1" ht="31.5">
      <c r="A304" s="23" t="s">
        <v>26</v>
      </c>
      <c r="B304" s="14" t="s">
        <v>205</v>
      </c>
      <c r="C304" s="14">
        <v>240</v>
      </c>
      <c r="D304" s="25">
        <v>1000000</v>
      </c>
    </row>
    <row r="305" spans="1:4" s="9" customFormat="1" ht="47.25">
      <c r="A305" s="19" t="s">
        <v>206</v>
      </c>
      <c r="B305" s="17" t="s">
        <v>207</v>
      </c>
      <c r="C305" s="17"/>
      <c r="D305" s="18">
        <f>D306</f>
        <v>2156055</v>
      </c>
    </row>
    <row r="306" spans="1:4" s="9" customFormat="1" ht="15.75">
      <c r="A306" s="19" t="s">
        <v>27</v>
      </c>
      <c r="B306" s="17" t="s">
        <v>207</v>
      </c>
      <c r="C306" s="17">
        <v>300</v>
      </c>
      <c r="D306" s="18">
        <f>D307</f>
        <v>2156055</v>
      </c>
    </row>
    <row r="307" spans="1:4" s="9" customFormat="1" ht="15.75">
      <c r="A307" s="19" t="s">
        <v>28</v>
      </c>
      <c r="B307" s="17" t="s">
        <v>207</v>
      </c>
      <c r="C307" s="17">
        <v>310</v>
      </c>
      <c r="D307" s="18">
        <v>2156055</v>
      </c>
    </row>
    <row r="308" spans="1:4" s="9" customFormat="1" ht="31.5">
      <c r="A308" s="19" t="s">
        <v>208</v>
      </c>
      <c r="B308" s="17" t="s">
        <v>209</v>
      </c>
      <c r="C308" s="17"/>
      <c r="D308" s="18">
        <f>D309</f>
        <v>73714714</v>
      </c>
    </row>
    <row r="309" spans="1:4" s="9" customFormat="1" ht="15.75">
      <c r="A309" s="19" t="s">
        <v>27</v>
      </c>
      <c r="B309" s="17" t="s">
        <v>209</v>
      </c>
      <c r="C309" s="17">
        <v>300</v>
      </c>
      <c r="D309" s="18">
        <f>D310</f>
        <v>73714714</v>
      </c>
    </row>
    <row r="310" spans="1:4" s="9" customFormat="1" ht="15.75">
      <c r="A310" s="21" t="s">
        <v>28</v>
      </c>
      <c r="B310" s="14" t="s">
        <v>209</v>
      </c>
      <c r="C310" s="14">
        <v>310</v>
      </c>
      <c r="D310" s="18">
        <v>73714714</v>
      </c>
    </row>
    <row r="311" spans="1:4" s="9" customFormat="1" ht="47.25">
      <c r="A311" s="21" t="s">
        <v>210</v>
      </c>
      <c r="B311" s="14" t="s">
        <v>211</v>
      </c>
      <c r="C311" s="14"/>
      <c r="D311" s="18">
        <f>D312</f>
        <v>40275504</v>
      </c>
    </row>
    <row r="312" spans="1:4" s="9" customFormat="1" ht="15.75">
      <c r="A312" s="21" t="s">
        <v>27</v>
      </c>
      <c r="B312" s="14" t="s">
        <v>211</v>
      </c>
      <c r="C312" s="14">
        <v>300</v>
      </c>
      <c r="D312" s="18">
        <f>D313</f>
        <v>40275504</v>
      </c>
    </row>
    <row r="313" spans="1:4" s="9" customFormat="1" ht="15.75">
      <c r="A313" s="21" t="s">
        <v>28</v>
      </c>
      <c r="B313" s="14" t="s">
        <v>211</v>
      </c>
      <c r="C313" s="14">
        <v>310</v>
      </c>
      <c r="D313" s="18">
        <v>40275504</v>
      </c>
    </row>
    <row r="314" spans="1:4" s="9" customFormat="1" ht="63">
      <c r="A314" s="19" t="s">
        <v>212</v>
      </c>
      <c r="B314" s="17" t="s">
        <v>213</v>
      </c>
      <c r="C314" s="17"/>
      <c r="D314" s="20">
        <f>D317+D315</f>
        <v>51486766</v>
      </c>
    </row>
    <row r="315" spans="1:4" s="9" customFormat="1" ht="31.5">
      <c r="A315" s="24" t="s">
        <v>25</v>
      </c>
      <c r="B315" s="17" t="s">
        <v>213</v>
      </c>
      <c r="C315" s="17">
        <v>200</v>
      </c>
      <c r="D315" s="20">
        <f>D316</f>
        <v>446885</v>
      </c>
    </row>
    <row r="316" spans="1:4" s="9" customFormat="1" ht="31.5">
      <c r="A316" s="19" t="s">
        <v>26</v>
      </c>
      <c r="B316" s="17" t="s">
        <v>213</v>
      </c>
      <c r="C316" s="17">
        <v>240</v>
      </c>
      <c r="D316" s="20">
        <v>446885</v>
      </c>
    </row>
    <row r="317" spans="1:4" s="9" customFormat="1" ht="15.75">
      <c r="A317" s="19" t="s">
        <v>27</v>
      </c>
      <c r="B317" s="17" t="s">
        <v>213</v>
      </c>
      <c r="C317" s="17">
        <v>300</v>
      </c>
      <c r="D317" s="20">
        <f>D318</f>
        <v>51039881</v>
      </c>
    </row>
    <row r="318" spans="1:4" s="9" customFormat="1" ht="15.75">
      <c r="A318" s="19" t="s">
        <v>28</v>
      </c>
      <c r="B318" s="17" t="s">
        <v>213</v>
      </c>
      <c r="C318" s="17">
        <v>310</v>
      </c>
      <c r="D318" s="20">
        <v>51039881</v>
      </c>
    </row>
    <row r="319" spans="1:4" s="9" customFormat="1" ht="78.75" customHeight="1">
      <c r="A319" s="19" t="s">
        <v>214</v>
      </c>
      <c r="B319" s="17" t="s">
        <v>215</v>
      </c>
      <c r="C319" s="17"/>
      <c r="D319" s="18">
        <f>D320</f>
        <v>91146602</v>
      </c>
    </row>
    <row r="320" spans="1:4" s="9" customFormat="1" ht="15.75">
      <c r="A320" s="19" t="s">
        <v>27</v>
      </c>
      <c r="B320" s="17" t="s">
        <v>215</v>
      </c>
      <c r="C320" s="17">
        <v>300</v>
      </c>
      <c r="D320" s="18">
        <f>D321</f>
        <v>91146602</v>
      </c>
    </row>
    <row r="321" spans="1:4" s="9" customFormat="1" ht="15.75">
      <c r="A321" s="19" t="s">
        <v>28</v>
      </c>
      <c r="B321" s="17" t="s">
        <v>215</v>
      </c>
      <c r="C321" s="17">
        <v>310</v>
      </c>
      <c r="D321" s="18">
        <f>90019347+1127255</f>
        <v>91146602</v>
      </c>
    </row>
    <row r="322" spans="1:4" s="9" customFormat="1" ht="96.75" customHeight="1">
      <c r="A322" s="19" t="s">
        <v>216</v>
      </c>
      <c r="B322" s="17" t="s">
        <v>217</v>
      </c>
      <c r="C322" s="17"/>
      <c r="D322" s="18">
        <f>D323</f>
        <v>6883243</v>
      </c>
    </row>
    <row r="323" spans="1:4" s="9" customFormat="1" ht="15.75">
      <c r="A323" s="19" t="s">
        <v>27</v>
      </c>
      <c r="B323" s="17" t="s">
        <v>217</v>
      </c>
      <c r="C323" s="17">
        <v>300</v>
      </c>
      <c r="D323" s="18">
        <f>D324</f>
        <v>6883243</v>
      </c>
    </row>
    <row r="324" spans="1:4" s="9" customFormat="1" ht="15.75">
      <c r="A324" s="19" t="s">
        <v>28</v>
      </c>
      <c r="B324" s="17" t="s">
        <v>217</v>
      </c>
      <c r="C324" s="17">
        <v>310</v>
      </c>
      <c r="D324" s="18">
        <v>6883243</v>
      </c>
    </row>
    <row r="325" spans="1:4" s="9" customFormat="1" ht="15.75">
      <c r="A325" s="32" t="s">
        <v>218</v>
      </c>
      <c r="B325" s="14" t="s">
        <v>219</v>
      </c>
      <c r="C325" s="14"/>
      <c r="D325" s="15">
        <f>SUM(D326,D335,D329,D332)</f>
        <v>4105000</v>
      </c>
    </row>
    <row r="326" spans="1:4" s="9" customFormat="1" ht="78.75" customHeight="1">
      <c r="A326" s="21" t="s">
        <v>220</v>
      </c>
      <c r="B326" s="14" t="s">
        <v>221</v>
      </c>
      <c r="C326" s="14"/>
      <c r="D326" s="15">
        <f>D327</f>
        <v>450000</v>
      </c>
    </row>
    <row r="327" spans="1:4" s="9" customFormat="1" ht="31.5">
      <c r="A327" s="21" t="s">
        <v>12</v>
      </c>
      <c r="B327" s="14" t="s">
        <v>221</v>
      </c>
      <c r="C327" s="14">
        <v>600</v>
      </c>
      <c r="D327" s="15">
        <f>D328</f>
        <v>450000</v>
      </c>
    </row>
    <row r="328" spans="1:4" s="9" customFormat="1" ht="15.75">
      <c r="A328" s="21" t="s">
        <v>65</v>
      </c>
      <c r="B328" s="14" t="s">
        <v>221</v>
      </c>
      <c r="C328" s="14">
        <v>610</v>
      </c>
      <c r="D328" s="15">
        <v>450000</v>
      </c>
    </row>
    <row r="329" spans="1:4" s="9" customFormat="1" ht="31.5">
      <c r="A329" s="13" t="s">
        <v>222</v>
      </c>
      <c r="B329" s="14" t="s">
        <v>223</v>
      </c>
      <c r="C329" s="14"/>
      <c r="D329" s="25">
        <f>D330</f>
        <v>2000000</v>
      </c>
    </row>
    <row r="330" spans="1:4" s="9" customFormat="1" ht="31.5">
      <c r="A330" s="23" t="s">
        <v>25</v>
      </c>
      <c r="B330" s="14" t="s">
        <v>223</v>
      </c>
      <c r="C330" s="14">
        <v>200</v>
      </c>
      <c r="D330" s="25">
        <f>D331</f>
        <v>2000000</v>
      </c>
    </row>
    <row r="331" spans="1:4" s="9" customFormat="1" ht="31.5">
      <c r="A331" s="23" t="s">
        <v>26</v>
      </c>
      <c r="B331" s="14" t="s">
        <v>223</v>
      </c>
      <c r="C331" s="14">
        <v>240</v>
      </c>
      <c r="D331" s="25">
        <v>2000000</v>
      </c>
    </row>
    <row r="332" spans="1:4" s="9" customFormat="1" ht="31.5">
      <c r="A332" s="21" t="s">
        <v>224</v>
      </c>
      <c r="B332" s="14" t="s">
        <v>225</v>
      </c>
      <c r="C332" s="14"/>
      <c r="D332" s="25">
        <f>D333</f>
        <v>1500000</v>
      </c>
    </row>
    <row r="333" spans="1:4" s="9" customFormat="1" ht="31.5">
      <c r="A333" s="23" t="s">
        <v>25</v>
      </c>
      <c r="B333" s="14" t="s">
        <v>225</v>
      </c>
      <c r="C333" s="14">
        <v>200</v>
      </c>
      <c r="D333" s="25">
        <f>D334</f>
        <v>1500000</v>
      </c>
    </row>
    <row r="334" spans="1:4" s="9" customFormat="1" ht="31.5">
      <c r="A334" s="23" t="s">
        <v>26</v>
      </c>
      <c r="B334" s="14" t="s">
        <v>225</v>
      </c>
      <c r="C334" s="14">
        <v>240</v>
      </c>
      <c r="D334" s="25">
        <v>1500000</v>
      </c>
    </row>
    <row r="335" spans="1:4" s="9" customFormat="1" ht="31.5">
      <c r="A335" s="21" t="s">
        <v>226</v>
      </c>
      <c r="B335" s="14" t="s">
        <v>227</v>
      </c>
      <c r="C335" s="14"/>
      <c r="D335" s="15">
        <f>D336</f>
        <v>155000</v>
      </c>
    </row>
    <row r="336" spans="1:4" s="9" customFormat="1" ht="31.5">
      <c r="A336" s="21" t="s">
        <v>12</v>
      </c>
      <c r="B336" s="14" t="s">
        <v>227</v>
      </c>
      <c r="C336" s="14">
        <v>600</v>
      </c>
      <c r="D336" s="15">
        <f>D337</f>
        <v>155000</v>
      </c>
    </row>
    <row r="337" spans="1:4" s="9" customFormat="1" ht="15.75">
      <c r="A337" s="21" t="s">
        <v>13</v>
      </c>
      <c r="B337" s="14" t="s">
        <v>227</v>
      </c>
      <c r="C337" s="14">
        <v>610</v>
      </c>
      <c r="D337" s="15">
        <v>155000</v>
      </c>
    </row>
    <row r="338" spans="1:4" s="9" customFormat="1" ht="15.75">
      <c r="A338" s="21" t="s">
        <v>228</v>
      </c>
      <c r="B338" s="14" t="s">
        <v>229</v>
      </c>
      <c r="C338" s="14"/>
      <c r="D338" s="25">
        <f>D339</f>
        <v>11863441.34</v>
      </c>
    </row>
    <row r="339" spans="1:4" s="9" customFormat="1" ht="31.5">
      <c r="A339" s="21" t="s">
        <v>230</v>
      </c>
      <c r="B339" s="14" t="s">
        <v>231</v>
      </c>
      <c r="C339" s="14"/>
      <c r="D339" s="25">
        <f>D342+D340</f>
        <v>11863441.34</v>
      </c>
    </row>
    <row r="340" spans="1:4" s="9" customFormat="1" ht="31.5">
      <c r="A340" s="23" t="s">
        <v>25</v>
      </c>
      <c r="B340" s="14" t="s">
        <v>231</v>
      </c>
      <c r="C340" s="14">
        <v>200</v>
      </c>
      <c r="D340" s="25">
        <f>D341</f>
        <v>117641.34</v>
      </c>
    </row>
    <row r="341" spans="1:4" s="9" customFormat="1" ht="31.5">
      <c r="A341" s="23" t="s">
        <v>26</v>
      </c>
      <c r="B341" s="14" t="s">
        <v>231</v>
      </c>
      <c r="C341" s="14">
        <v>240</v>
      </c>
      <c r="D341" s="25">
        <v>117641.34</v>
      </c>
    </row>
    <row r="342" spans="1:4" s="9" customFormat="1" ht="15.75">
      <c r="A342" s="21" t="s">
        <v>27</v>
      </c>
      <c r="B342" s="14" t="s">
        <v>231</v>
      </c>
      <c r="C342" s="14">
        <v>300</v>
      </c>
      <c r="D342" s="25">
        <f>D343</f>
        <v>11745800</v>
      </c>
    </row>
    <row r="343" spans="1:4" s="9" customFormat="1" ht="31.5">
      <c r="A343" s="21" t="s">
        <v>97</v>
      </c>
      <c r="B343" s="14" t="s">
        <v>231</v>
      </c>
      <c r="C343" s="14">
        <v>320</v>
      </c>
      <c r="D343" s="25">
        <v>11745800</v>
      </c>
    </row>
    <row r="344" spans="1:4" s="9" customFormat="1" ht="15.75">
      <c r="A344" s="21" t="s">
        <v>232</v>
      </c>
      <c r="B344" s="14" t="s">
        <v>233</v>
      </c>
      <c r="C344" s="14"/>
      <c r="D344" s="25">
        <f>D345</f>
        <v>7090909.09</v>
      </c>
    </row>
    <row r="345" spans="1:4" s="9" customFormat="1" ht="31.5">
      <c r="A345" s="19" t="s">
        <v>234</v>
      </c>
      <c r="B345" s="17" t="s">
        <v>235</v>
      </c>
      <c r="C345" s="17"/>
      <c r="D345" s="20">
        <f>D346</f>
        <v>7090909.09</v>
      </c>
    </row>
    <row r="346" spans="1:4" s="9" customFormat="1" ht="15.75">
      <c r="A346" s="19" t="s">
        <v>27</v>
      </c>
      <c r="B346" s="17" t="s">
        <v>235</v>
      </c>
      <c r="C346" s="17">
        <v>300</v>
      </c>
      <c r="D346" s="20">
        <f>D347</f>
        <v>7090909.09</v>
      </c>
    </row>
    <row r="347" spans="1:4" s="9" customFormat="1" ht="31.5">
      <c r="A347" s="19" t="s">
        <v>97</v>
      </c>
      <c r="B347" s="17" t="s">
        <v>235</v>
      </c>
      <c r="C347" s="17">
        <v>320</v>
      </c>
      <c r="D347" s="20">
        <f>2436558.66+4654350.43</f>
        <v>7090909.09</v>
      </c>
    </row>
    <row r="348" spans="1:4" s="9" customFormat="1" ht="47.25">
      <c r="A348" s="21" t="s">
        <v>236</v>
      </c>
      <c r="B348" s="14" t="s">
        <v>237</v>
      </c>
      <c r="C348" s="14"/>
      <c r="D348" s="25">
        <f>SUM(D349,D356)</f>
        <v>38070967</v>
      </c>
    </row>
    <row r="349" spans="1:4" s="9" customFormat="1" ht="31.5">
      <c r="A349" s="19" t="s">
        <v>238</v>
      </c>
      <c r="B349" s="17" t="s">
        <v>239</v>
      </c>
      <c r="C349" s="17"/>
      <c r="D349" s="20">
        <f>D350+D352+D354</f>
        <v>21270967</v>
      </c>
    </row>
    <row r="350" spans="1:4" s="9" customFormat="1" ht="78.75">
      <c r="A350" s="33" t="s">
        <v>78</v>
      </c>
      <c r="B350" s="17" t="s">
        <v>239</v>
      </c>
      <c r="C350" s="29" t="s">
        <v>79</v>
      </c>
      <c r="D350" s="20">
        <f>D351</f>
        <v>19573695</v>
      </c>
    </row>
    <row r="351" spans="1:4" s="9" customFormat="1" ht="31.5">
      <c r="A351" s="33" t="s">
        <v>80</v>
      </c>
      <c r="B351" s="17" t="s">
        <v>239</v>
      </c>
      <c r="C351" s="29" t="s">
        <v>81</v>
      </c>
      <c r="D351" s="20">
        <v>19573695</v>
      </c>
    </row>
    <row r="352" spans="1:4" s="9" customFormat="1" ht="31.5">
      <c r="A352" s="24" t="s">
        <v>25</v>
      </c>
      <c r="B352" s="17" t="s">
        <v>239</v>
      </c>
      <c r="C352" s="29" t="s">
        <v>82</v>
      </c>
      <c r="D352" s="20">
        <f>D353</f>
        <v>1696272</v>
      </c>
    </row>
    <row r="353" spans="1:4" s="9" customFormat="1" ht="31.5">
      <c r="A353" s="24" t="s">
        <v>26</v>
      </c>
      <c r="B353" s="17" t="s">
        <v>239</v>
      </c>
      <c r="C353" s="29" t="s">
        <v>83</v>
      </c>
      <c r="D353" s="20">
        <v>1696272</v>
      </c>
    </row>
    <row r="354" spans="1:4" s="9" customFormat="1" ht="15.75">
      <c r="A354" s="24" t="s">
        <v>15</v>
      </c>
      <c r="B354" s="17" t="s">
        <v>239</v>
      </c>
      <c r="C354" s="29" t="s">
        <v>84</v>
      </c>
      <c r="D354" s="20">
        <f>D355</f>
        <v>1000</v>
      </c>
    </row>
    <row r="355" spans="1:4" s="9" customFormat="1" ht="15.75">
      <c r="A355" s="24" t="s">
        <v>85</v>
      </c>
      <c r="B355" s="17" t="s">
        <v>239</v>
      </c>
      <c r="C355" s="29" t="s">
        <v>86</v>
      </c>
      <c r="D355" s="20">
        <v>1000</v>
      </c>
    </row>
    <row r="356" spans="1:4" s="9" customFormat="1" ht="47.25">
      <c r="A356" s="21" t="s">
        <v>240</v>
      </c>
      <c r="B356" s="14" t="s">
        <v>241</v>
      </c>
      <c r="C356" s="14"/>
      <c r="D356" s="25">
        <f>D357+D359+D361</f>
        <v>16800000</v>
      </c>
    </row>
    <row r="357" spans="1:4" s="9" customFormat="1" ht="78.75">
      <c r="A357" s="26" t="s">
        <v>78</v>
      </c>
      <c r="B357" s="14" t="s">
        <v>241</v>
      </c>
      <c r="C357" s="27" t="s">
        <v>79</v>
      </c>
      <c r="D357" s="25">
        <f>D358</f>
        <v>15499000</v>
      </c>
    </row>
    <row r="358" spans="1:4" s="9" customFormat="1" ht="31.5">
      <c r="A358" s="26" t="s">
        <v>80</v>
      </c>
      <c r="B358" s="14" t="s">
        <v>241</v>
      </c>
      <c r="C358" s="27" t="s">
        <v>81</v>
      </c>
      <c r="D358" s="25">
        <v>15499000</v>
      </c>
    </row>
    <row r="359" spans="1:4" s="9" customFormat="1" ht="31.5">
      <c r="A359" s="23" t="s">
        <v>25</v>
      </c>
      <c r="B359" s="14" t="s">
        <v>241</v>
      </c>
      <c r="C359" s="27" t="s">
        <v>82</v>
      </c>
      <c r="D359" s="25">
        <f>D360</f>
        <v>1300000</v>
      </c>
    </row>
    <row r="360" spans="1:4" s="9" customFormat="1" ht="31.5">
      <c r="A360" s="23" t="s">
        <v>26</v>
      </c>
      <c r="B360" s="14" t="s">
        <v>241</v>
      </c>
      <c r="C360" s="27" t="s">
        <v>83</v>
      </c>
      <c r="D360" s="25">
        <v>1300000</v>
      </c>
    </row>
    <row r="361" spans="1:4" s="9" customFormat="1" ht="15.75">
      <c r="A361" s="23" t="s">
        <v>15</v>
      </c>
      <c r="B361" s="14" t="s">
        <v>241</v>
      </c>
      <c r="C361" s="27" t="s">
        <v>84</v>
      </c>
      <c r="D361" s="25">
        <f>D362</f>
        <v>1000</v>
      </c>
    </row>
    <row r="362" spans="1:4" s="9" customFormat="1" ht="15.75">
      <c r="A362" s="23" t="s">
        <v>85</v>
      </c>
      <c r="B362" s="14" t="s">
        <v>241</v>
      </c>
      <c r="C362" s="27" t="s">
        <v>86</v>
      </c>
      <c r="D362" s="25">
        <v>1000</v>
      </c>
    </row>
    <row r="363" spans="1:4" s="9" customFormat="1" ht="31.5">
      <c r="A363" s="10" t="s">
        <v>242</v>
      </c>
      <c r="B363" s="11" t="s">
        <v>243</v>
      </c>
      <c r="C363" s="11"/>
      <c r="D363" s="12">
        <f>SUM(D364,D369,D372,D375,D378,D381,D384,D390,D387)</f>
        <v>595325785.79</v>
      </c>
    </row>
    <row r="364" spans="1:4" s="9" customFormat="1" ht="35.25" customHeight="1">
      <c r="A364" s="21" t="s">
        <v>244</v>
      </c>
      <c r="B364" s="14" t="s">
        <v>245</v>
      </c>
      <c r="C364" s="14"/>
      <c r="D364" s="15">
        <f>D367+D365</f>
        <v>11520000</v>
      </c>
    </row>
    <row r="365" spans="1:4" s="9" customFormat="1" ht="31.5">
      <c r="A365" s="23" t="s">
        <v>25</v>
      </c>
      <c r="B365" s="14" t="s">
        <v>245</v>
      </c>
      <c r="C365" s="14">
        <v>200</v>
      </c>
      <c r="D365" s="15">
        <f>D366</f>
        <v>1520000</v>
      </c>
    </row>
    <row r="366" spans="1:4" s="9" customFormat="1" ht="34.5" customHeight="1">
      <c r="A366" s="23" t="s">
        <v>26</v>
      </c>
      <c r="B366" s="14" t="s">
        <v>245</v>
      </c>
      <c r="C366" s="14">
        <v>240</v>
      </c>
      <c r="D366" s="15">
        <v>1520000</v>
      </c>
    </row>
    <row r="367" spans="1:4" s="9" customFormat="1" ht="15.75">
      <c r="A367" s="21" t="s">
        <v>15</v>
      </c>
      <c r="B367" s="14" t="s">
        <v>245</v>
      </c>
      <c r="C367" s="14">
        <v>800</v>
      </c>
      <c r="D367" s="15">
        <f>D368</f>
        <v>10000000</v>
      </c>
    </row>
    <row r="368" spans="1:4" s="9" customFormat="1" ht="47.25">
      <c r="A368" s="21" t="s">
        <v>16</v>
      </c>
      <c r="B368" s="14" t="s">
        <v>245</v>
      </c>
      <c r="C368" s="14">
        <v>810</v>
      </c>
      <c r="D368" s="15">
        <v>10000000</v>
      </c>
    </row>
    <row r="369" spans="1:4" s="9" customFormat="1" ht="47.25">
      <c r="A369" s="19" t="s">
        <v>246</v>
      </c>
      <c r="B369" s="17" t="s">
        <v>247</v>
      </c>
      <c r="C369" s="17"/>
      <c r="D369" s="18">
        <f>D370</f>
        <v>54045058</v>
      </c>
    </row>
    <row r="370" spans="1:4" s="9" customFormat="1" ht="31.5">
      <c r="A370" s="24" t="s">
        <v>25</v>
      </c>
      <c r="B370" s="17" t="s">
        <v>247</v>
      </c>
      <c r="C370" s="17">
        <v>200</v>
      </c>
      <c r="D370" s="18">
        <f>D371</f>
        <v>54045058</v>
      </c>
    </row>
    <row r="371" spans="1:4" s="9" customFormat="1" ht="31.5">
      <c r="A371" s="24" t="s">
        <v>26</v>
      </c>
      <c r="B371" s="17" t="s">
        <v>247</v>
      </c>
      <c r="C371" s="17">
        <v>240</v>
      </c>
      <c r="D371" s="18">
        <f>2729275.43+51315782.57</f>
        <v>54045058</v>
      </c>
    </row>
    <row r="372" spans="1:4" s="9" customFormat="1" ht="31.5">
      <c r="A372" s="21" t="s">
        <v>248</v>
      </c>
      <c r="B372" s="14" t="s">
        <v>249</v>
      </c>
      <c r="C372" s="14"/>
      <c r="D372" s="15">
        <f>D373</f>
        <v>10000000</v>
      </c>
    </row>
    <row r="373" spans="1:4" s="9" customFormat="1" ht="15.75">
      <c r="A373" s="23" t="s">
        <v>15</v>
      </c>
      <c r="B373" s="14" t="s">
        <v>249</v>
      </c>
      <c r="C373" s="14">
        <v>800</v>
      </c>
      <c r="D373" s="15">
        <f>D374</f>
        <v>10000000</v>
      </c>
    </row>
    <row r="374" spans="1:4" s="9" customFormat="1" ht="47.25">
      <c r="A374" s="21" t="s">
        <v>16</v>
      </c>
      <c r="B374" s="14" t="s">
        <v>249</v>
      </c>
      <c r="C374" s="14">
        <v>810</v>
      </c>
      <c r="D374" s="15">
        <v>10000000</v>
      </c>
    </row>
    <row r="375" spans="1:4" s="9" customFormat="1" ht="47.25">
      <c r="A375" s="21" t="s">
        <v>250</v>
      </c>
      <c r="B375" s="14" t="s">
        <v>251</v>
      </c>
      <c r="C375" s="14"/>
      <c r="D375" s="15">
        <f>D376</f>
        <v>30000000</v>
      </c>
    </row>
    <row r="376" spans="1:4" s="9" customFormat="1" ht="15.75">
      <c r="A376" s="23" t="s">
        <v>15</v>
      </c>
      <c r="B376" s="14" t="s">
        <v>251</v>
      </c>
      <c r="C376" s="14">
        <v>800</v>
      </c>
      <c r="D376" s="15">
        <f>D377</f>
        <v>30000000</v>
      </c>
    </row>
    <row r="377" spans="1:4" s="9" customFormat="1" ht="47.25">
      <c r="A377" s="21" t="s">
        <v>16</v>
      </c>
      <c r="B377" s="14" t="s">
        <v>251</v>
      </c>
      <c r="C377" s="14">
        <v>810</v>
      </c>
      <c r="D377" s="15">
        <f>25000000+5000000</f>
        <v>30000000</v>
      </c>
    </row>
    <row r="378" spans="1:4" s="9" customFormat="1" ht="31.5">
      <c r="A378" s="21" t="s">
        <v>252</v>
      </c>
      <c r="B378" s="14" t="s">
        <v>253</v>
      </c>
      <c r="C378" s="14"/>
      <c r="D378" s="15">
        <f>SUM(D379)</f>
        <v>270000000</v>
      </c>
    </row>
    <row r="379" spans="1:4" s="9" customFormat="1" ht="15.75">
      <c r="A379" s="21" t="s">
        <v>15</v>
      </c>
      <c r="B379" s="14" t="s">
        <v>253</v>
      </c>
      <c r="C379" s="14">
        <v>800</v>
      </c>
      <c r="D379" s="15">
        <f>D380</f>
        <v>270000000</v>
      </c>
    </row>
    <row r="380" spans="1:4" s="9" customFormat="1" ht="47.25">
      <c r="A380" s="21" t="s">
        <v>16</v>
      </c>
      <c r="B380" s="14" t="s">
        <v>253</v>
      </c>
      <c r="C380" s="14">
        <v>810</v>
      </c>
      <c r="D380" s="15">
        <v>270000000</v>
      </c>
    </row>
    <row r="381" spans="1:4" s="9" customFormat="1" ht="31.5">
      <c r="A381" s="32" t="s">
        <v>254</v>
      </c>
      <c r="B381" s="14" t="s">
        <v>255</v>
      </c>
      <c r="C381" s="14"/>
      <c r="D381" s="15">
        <f>SUM(D382)</f>
        <v>20000000</v>
      </c>
    </row>
    <row r="382" spans="1:4" s="9" customFormat="1" ht="15.75">
      <c r="A382" s="21" t="s">
        <v>15</v>
      </c>
      <c r="B382" s="14" t="s">
        <v>255</v>
      </c>
      <c r="C382" s="14">
        <v>800</v>
      </c>
      <c r="D382" s="15">
        <f>D383</f>
        <v>20000000</v>
      </c>
    </row>
    <row r="383" spans="1:4" s="9" customFormat="1" ht="47.25">
      <c r="A383" s="21" t="s">
        <v>16</v>
      </c>
      <c r="B383" s="14" t="s">
        <v>255</v>
      </c>
      <c r="C383" s="14">
        <v>810</v>
      </c>
      <c r="D383" s="15">
        <v>20000000</v>
      </c>
    </row>
    <row r="384" spans="1:4" s="9" customFormat="1" ht="31.5">
      <c r="A384" s="21" t="s">
        <v>256</v>
      </c>
      <c r="B384" s="27" t="s">
        <v>257</v>
      </c>
      <c r="C384" s="14"/>
      <c r="D384" s="15">
        <f>D385</f>
        <v>16455398.84</v>
      </c>
    </row>
    <row r="385" spans="1:4" s="9" customFormat="1" ht="31.5">
      <c r="A385" s="21" t="s">
        <v>258</v>
      </c>
      <c r="B385" s="27" t="s">
        <v>257</v>
      </c>
      <c r="C385" s="14">
        <v>400</v>
      </c>
      <c r="D385" s="15">
        <f>D386</f>
        <v>16455398.84</v>
      </c>
    </row>
    <row r="386" spans="1:4" s="9" customFormat="1" ht="15.75">
      <c r="A386" s="21" t="s">
        <v>259</v>
      </c>
      <c r="B386" s="27" t="s">
        <v>257</v>
      </c>
      <c r="C386" s="14">
        <v>410</v>
      </c>
      <c r="D386" s="15">
        <v>16455398.84</v>
      </c>
    </row>
    <row r="387" spans="1:4" s="9" customFormat="1" ht="63">
      <c r="A387" s="21" t="s">
        <v>260</v>
      </c>
      <c r="B387" s="27" t="s">
        <v>261</v>
      </c>
      <c r="C387" s="14"/>
      <c r="D387" s="15">
        <f>D388</f>
        <v>130673750</v>
      </c>
    </row>
    <row r="388" spans="1:4" s="9" customFormat="1" ht="31.5">
      <c r="A388" s="21" t="s">
        <v>258</v>
      </c>
      <c r="B388" s="27" t="s">
        <v>261</v>
      </c>
      <c r="C388" s="14">
        <v>400</v>
      </c>
      <c r="D388" s="15">
        <f>D389</f>
        <v>130673750</v>
      </c>
    </row>
    <row r="389" spans="1:4" s="9" customFormat="1" ht="15.75">
      <c r="A389" s="21" t="s">
        <v>259</v>
      </c>
      <c r="B389" s="27" t="s">
        <v>261</v>
      </c>
      <c r="C389" s="14">
        <v>410</v>
      </c>
      <c r="D389" s="15">
        <f>1306737.5+129367012.5</f>
        <v>130673750</v>
      </c>
    </row>
    <row r="390" spans="1:4" s="9" customFormat="1" ht="84.75" customHeight="1">
      <c r="A390" s="24" t="s">
        <v>262</v>
      </c>
      <c r="B390" s="29" t="s">
        <v>263</v>
      </c>
      <c r="C390" s="17"/>
      <c r="D390" s="18">
        <f>D391</f>
        <v>52631578.95</v>
      </c>
    </row>
    <row r="391" spans="1:4" s="9" customFormat="1" ht="31.5">
      <c r="A391" s="24" t="s">
        <v>25</v>
      </c>
      <c r="B391" s="29" t="s">
        <v>263</v>
      </c>
      <c r="C391" s="17">
        <v>200</v>
      </c>
      <c r="D391" s="18">
        <f>D392</f>
        <v>52631578.95</v>
      </c>
    </row>
    <row r="392" spans="1:4" s="9" customFormat="1" ht="31.5">
      <c r="A392" s="24" t="s">
        <v>26</v>
      </c>
      <c r="B392" s="29" t="s">
        <v>263</v>
      </c>
      <c r="C392" s="17">
        <v>240</v>
      </c>
      <c r="D392" s="18">
        <f>2631578.95+50000000</f>
        <v>52631578.95</v>
      </c>
    </row>
    <row r="393" spans="1:4" s="9" customFormat="1" ht="47.25">
      <c r="A393" s="10" t="s">
        <v>264</v>
      </c>
      <c r="B393" s="11" t="s">
        <v>265</v>
      </c>
      <c r="C393" s="11"/>
      <c r="D393" s="12">
        <f>SUM(D394,D400,D403,D397)</f>
        <v>65500000</v>
      </c>
    </row>
    <row r="394" spans="1:4" s="9" customFormat="1" ht="15.75">
      <c r="A394" s="21" t="s">
        <v>266</v>
      </c>
      <c r="B394" s="14" t="s">
        <v>267</v>
      </c>
      <c r="C394" s="14"/>
      <c r="D394" s="15">
        <f>D395</f>
        <v>300000</v>
      </c>
    </row>
    <row r="395" spans="1:4" s="9" customFormat="1" ht="15.75">
      <c r="A395" s="23" t="s">
        <v>15</v>
      </c>
      <c r="B395" s="14" t="s">
        <v>267</v>
      </c>
      <c r="C395" s="14">
        <v>800</v>
      </c>
      <c r="D395" s="15">
        <f>D396</f>
        <v>300000</v>
      </c>
    </row>
    <row r="396" spans="1:4" s="9" customFormat="1" ht="47.25">
      <c r="A396" s="21" t="s">
        <v>16</v>
      </c>
      <c r="B396" s="14" t="s">
        <v>267</v>
      </c>
      <c r="C396" s="14">
        <v>810</v>
      </c>
      <c r="D396" s="15">
        <v>300000</v>
      </c>
    </row>
    <row r="397" spans="1:4" s="9" customFormat="1" ht="31.5">
      <c r="A397" s="21" t="s">
        <v>268</v>
      </c>
      <c r="B397" s="14" t="s">
        <v>269</v>
      </c>
      <c r="C397" s="34"/>
      <c r="D397" s="15">
        <f>D398</f>
        <v>9000000</v>
      </c>
    </row>
    <row r="398" spans="1:4" s="9" customFormat="1" ht="31.5">
      <c r="A398" s="23" t="s">
        <v>270</v>
      </c>
      <c r="B398" s="14" t="s">
        <v>269</v>
      </c>
      <c r="C398" s="27" t="s">
        <v>82</v>
      </c>
      <c r="D398" s="15">
        <f>D399</f>
        <v>9000000</v>
      </c>
    </row>
    <row r="399" spans="1:4" s="9" customFormat="1" ht="31.5">
      <c r="A399" s="23" t="s">
        <v>26</v>
      </c>
      <c r="B399" s="14" t="s">
        <v>269</v>
      </c>
      <c r="C399" s="27" t="s">
        <v>83</v>
      </c>
      <c r="D399" s="15">
        <v>9000000</v>
      </c>
    </row>
    <row r="400" spans="1:4" s="9" customFormat="1" ht="31.5">
      <c r="A400" s="21" t="s">
        <v>271</v>
      </c>
      <c r="B400" s="14" t="s">
        <v>272</v>
      </c>
      <c r="C400" s="14"/>
      <c r="D400" s="15">
        <f>D401</f>
        <v>56000000</v>
      </c>
    </row>
    <row r="401" spans="1:4" s="9" customFormat="1" ht="15.75">
      <c r="A401" s="21" t="s">
        <v>15</v>
      </c>
      <c r="B401" s="14" t="s">
        <v>272</v>
      </c>
      <c r="C401" s="14">
        <v>800</v>
      </c>
      <c r="D401" s="15">
        <f>D402</f>
        <v>56000000</v>
      </c>
    </row>
    <row r="402" spans="1:4" s="9" customFormat="1" ht="47.25">
      <c r="A402" s="21" t="s">
        <v>16</v>
      </c>
      <c r="B402" s="14" t="s">
        <v>272</v>
      </c>
      <c r="C402" s="14">
        <v>810</v>
      </c>
      <c r="D402" s="15">
        <v>56000000</v>
      </c>
    </row>
    <row r="403" spans="1:4" s="9" customFormat="1" ht="31.5">
      <c r="A403" s="21" t="s">
        <v>273</v>
      </c>
      <c r="B403" s="14" t="s">
        <v>274</v>
      </c>
      <c r="C403" s="14"/>
      <c r="D403" s="15">
        <f>D404</f>
        <v>200000</v>
      </c>
    </row>
    <row r="404" spans="1:4" s="9" customFormat="1" ht="15.75">
      <c r="A404" s="21" t="s">
        <v>15</v>
      </c>
      <c r="B404" s="14" t="s">
        <v>274</v>
      </c>
      <c r="C404" s="14">
        <v>800</v>
      </c>
      <c r="D404" s="15">
        <f>D405</f>
        <v>200000</v>
      </c>
    </row>
    <row r="405" spans="1:4" s="9" customFormat="1" ht="47.25">
      <c r="A405" s="21" t="s">
        <v>16</v>
      </c>
      <c r="B405" s="14" t="s">
        <v>274</v>
      </c>
      <c r="C405" s="14">
        <v>810</v>
      </c>
      <c r="D405" s="15">
        <v>200000</v>
      </c>
    </row>
    <row r="406" spans="1:4" s="9" customFormat="1" ht="47.25">
      <c r="A406" s="10" t="s">
        <v>275</v>
      </c>
      <c r="B406" s="11" t="s">
        <v>276</v>
      </c>
      <c r="C406" s="11"/>
      <c r="D406" s="12">
        <f>D407+D413+D410+D416</f>
        <v>3025000</v>
      </c>
    </row>
    <row r="407" spans="1:4" s="9" customFormat="1" ht="47.25">
      <c r="A407" s="21" t="s">
        <v>277</v>
      </c>
      <c r="B407" s="14" t="s">
        <v>278</v>
      </c>
      <c r="C407" s="14"/>
      <c r="D407" s="15">
        <f>D408</f>
        <v>100000</v>
      </c>
    </row>
    <row r="408" spans="1:4" s="9" customFormat="1" ht="15.75">
      <c r="A408" s="23" t="s">
        <v>15</v>
      </c>
      <c r="B408" s="14" t="s">
        <v>278</v>
      </c>
      <c r="C408" s="14">
        <v>800</v>
      </c>
      <c r="D408" s="15">
        <f>D409</f>
        <v>100000</v>
      </c>
    </row>
    <row r="409" spans="1:4" s="9" customFormat="1" ht="47.25" customHeight="1">
      <c r="A409" s="21" t="s">
        <v>16</v>
      </c>
      <c r="B409" s="14" t="s">
        <v>278</v>
      </c>
      <c r="C409" s="14">
        <v>810</v>
      </c>
      <c r="D409" s="25">
        <v>100000</v>
      </c>
    </row>
    <row r="410" spans="1:4" s="9" customFormat="1" ht="31.5">
      <c r="A410" s="21" t="s">
        <v>279</v>
      </c>
      <c r="B410" s="14" t="s">
        <v>280</v>
      </c>
      <c r="C410" s="14"/>
      <c r="D410" s="15">
        <f>D411</f>
        <v>2000000</v>
      </c>
    </row>
    <row r="411" spans="1:4" s="9" customFormat="1" ht="31.5">
      <c r="A411" s="21" t="s">
        <v>258</v>
      </c>
      <c r="B411" s="14" t="s">
        <v>280</v>
      </c>
      <c r="C411" s="14">
        <v>400</v>
      </c>
      <c r="D411" s="15">
        <f>D412</f>
        <v>2000000</v>
      </c>
    </row>
    <row r="412" spans="1:4" s="9" customFormat="1" ht="95.25" customHeight="1">
      <c r="A412" s="21" t="s">
        <v>281</v>
      </c>
      <c r="B412" s="14" t="s">
        <v>280</v>
      </c>
      <c r="C412" s="14">
        <v>460</v>
      </c>
      <c r="D412" s="15">
        <v>2000000</v>
      </c>
    </row>
    <row r="413" spans="1:4" s="9" customFormat="1" ht="15.75">
      <c r="A413" s="21" t="s">
        <v>282</v>
      </c>
      <c r="B413" s="14" t="s">
        <v>283</v>
      </c>
      <c r="C413" s="14"/>
      <c r="D413" s="25">
        <f>D414</f>
        <v>800000</v>
      </c>
    </row>
    <row r="414" spans="1:4" s="9" customFormat="1" ht="15.75">
      <c r="A414" s="23" t="s">
        <v>15</v>
      </c>
      <c r="B414" s="14" t="s">
        <v>283</v>
      </c>
      <c r="C414" s="14">
        <v>800</v>
      </c>
      <c r="D414" s="25">
        <f>D415</f>
        <v>800000</v>
      </c>
    </row>
    <row r="415" spans="1:4" s="9" customFormat="1" ht="47.25">
      <c r="A415" s="21" t="s">
        <v>16</v>
      </c>
      <c r="B415" s="14" t="s">
        <v>283</v>
      </c>
      <c r="C415" s="14">
        <v>810</v>
      </c>
      <c r="D415" s="25">
        <v>800000</v>
      </c>
    </row>
    <row r="416" spans="1:4" s="9" customFormat="1" ht="31.5">
      <c r="A416" s="21" t="s">
        <v>284</v>
      </c>
      <c r="B416" s="14" t="s">
        <v>285</v>
      </c>
      <c r="C416" s="27"/>
      <c r="D416" s="15">
        <f>D417</f>
        <v>125000</v>
      </c>
    </row>
    <row r="417" spans="1:4" s="9" customFormat="1" ht="31.5">
      <c r="A417" s="23" t="s">
        <v>25</v>
      </c>
      <c r="B417" s="14" t="s">
        <v>285</v>
      </c>
      <c r="C417" s="14">
        <v>200</v>
      </c>
      <c r="D417" s="15">
        <f>D418</f>
        <v>125000</v>
      </c>
    </row>
    <row r="418" spans="1:4" s="9" customFormat="1" ht="31.5">
      <c r="A418" s="23" t="s">
        <v>26</v>
      </c>
      <c r="B418" s="14" t="s">
        <v>285</v>
      </c>
      <c r="C418" s="14">
        <v>240</v>
      </c>
      <c r="D418" s="15">
        <v>125000</v>
      </c>
    </row>
    <row r="419" spans="1:4" s="9" customFormat="1" ht="31.5">
      <c r="A419" s="10" t="s">
        <v>286</v>
      </c>
      <c r="B419" s="11" t="s">
        <v>287</v>
      </c>
      <c r="C419" s="11"/>
      <c r="D419" s="12">
        <f>SUM(D420,D430,D437,D452)</f>
        <v>317780216.84000003</v>
      </c>
    </row>
    <row r="420" spans="1:4" s="9" customFormat="1" ht="31.5">
      <c r="A420" s="21" t="s">
        <v>288</v>
      </c>
      <c r="B420" s="14" t="s">
        <v>289</v>
      </c>
      <c r="C420" s="14"/>
      <c r="D420" s="15">
        <f>SUM(D421,D424,D427)</f>
        <v>91660000</v>
      </c>
    </row>
    <row r="421" spans="1:4" s="9" customFormat="1" ht="31.5">
      <c r="A421" s="21" t="s">
        <v>290</v>
      </c>
      <c r="B421" s="14" t="s">
        <v>291</v>
      </c>
      <c r="C421" s="14"/>
      <c r="D421" s="15">
        <f>SUM(D422)</f>
        <v>43660000</v>
      </c>
    </row>
    <row r="422" spans="1:4" s="9" customFormat="1" ht="15.75">
      <c r="A422" s="23" t="s">
        <v>15</v>
      </c>
      <c r="B422" s="14" t="s">
        <v>291</v>
      </c>
      <c r="C422" s="14">
        <v>800</v>
      </c>
      <c r="D422" s="15">
        <f>D423</f>
        <v>43660000</v>
      </c>
    </row>
    <row r="423" spans="1:4" s="9" customFormat="1" ht="47.25">
      <c r="A423" s="21" t="s">
        <v>16</v>
      </c>
      <c r="B423" s="14" t="s">
        <v>291</v>
      </c>
      <c r="C423" s="14">
        <v>810</v>
      </c>
      <c r="D423" s="15">
        <f>40000000+3660000</f>
        <v>43660000</v>
      </c>
    </row>
    <row r="424" spans="1:4" s="9" customFormat="1" ht="36.75" customHeight="1">
      <c r="A424" s="21" t="s">
        <v>292</v>
      </c>
      <c r="B424" s="14" t="s">
        <v>293</v>
      </c>
      <c r="C424" s="14"/>
      <c r="D424" s="15">
        <f>D425</f>
        <v>40000000</v>
      </c>
    </row>
    <row r="425" spans="1:4" s="9" customFormat="1" ht="15.75">
      <c r="A425" s="23" t="s">
        <v>15</v>
      </c>
      <c r="B425" s="14" t="s">
        <v>293</v>
      </c>
      <c r="C425" s="14">
        <v>800</v>
      </c>
      <c r="D425" s="15">
        <f>D426</f>
        <v>40000000</v>
      </c>
    </row>
    <row r="426" spans="1:4" s="9" customFormat="1" ht="47.25">
      <c r="A426" s="21" t="s">
        <v>16</v>
      </c>
      <c r="B426" s="14" t="s">
        <v>293</v>
      </c>
      <c r="C426" s="14">
        <v>810</v>
      </c>
      <c r="D426" s="15">
        <v>40000000</v>
      </c>
    </row>
    <row r="427" spans="1:4" s="9" customFormat="1" ht="31.5">
      <c r="A427" s="13" t="s">
        <v>294</v>
      </c>
      <c r="B427" s="14" t="s">
        <v>295</v>
      </c>
      <c r="C427" s="14"/>
      <c r="D427" s="15">
        <f>D428</f>
        <v>8000000</v>
      </c>
    </row>
    <row r="428" spans="1:4" s="9" customFormat="1" ht="15.75">
      <c r="A428" s="23" t="s">
        <v>15</v>
      </c>
      <c r="B428" s="14" t="s">
        <v>295</v>
      </c>
      <c r="C428" s="14">
        <v>800</v>
      </c>
      <c r="D428" s="15">
        <f>D429</f>
        <v>8000000</v>
      </c>
    </row>
    <row r="429" spans="1:4" s="9" customFormat="1" ht="47.25">
      <c r="A429" s="21" t="s">
        <v>16</v>
      </c>
      <c r="B429" s="14" t="s">
        <v>295</v>
      </c>
      <c r="C429" s="14">
        <v>810</v>
      </c>
      <c r="D429" s="15">
        <v>8000000</v>
      </c>
    </row>
    <row r="430" spans="1:4" s="9" customFormat="1" ht="31.5">
      <c r="A430" s="21" t="s">
        <v>296</v>
      </c>
      <c r="B430" s="14" t="s">
        <v>297</v>
      </c>
      <c r="C430" s="14"/>
      <c r="D430" s="15">
        <f>SUM(D431,D434)</f>
        <v>55000000</v>
      </c>
    </row>
    <row r="431" spans="1:4" s="9" customFormat="1" ht="31.5">
      <c r="A431" s="21" t="s">
        <v>298</v>
      </c>
      <c r="B431" s="14" t="s">
        <v>299</v>
      </c>
      <c r="C431" s="14"/>
      <c r="D431" s="15">
        <f>D432</f>
        <v>50000000</v>
      </c>
    </row>
    <row r="432" spans="1:4" s="9" customFormat="1" ht="15.75">
      <c r="A432" s="23" t="s">
        <v>15</v>
      </c>
      <c r="B432" s="14" t="s">
        <v>299</v>
      </c>
      <c r="C432" s="14">
        <v>800</v>
      </c>
      <c r="D432" s="15">
        <f>D433</f>
        <v>50000000</v>
      </c>
    </row>
    <row r="433" spans="1:4" s="9" customFormat="1" ht="47.25">
      <c r="A433" s="21" t="s">
        <v>16</v>
      </c>
      <c r="B433" s="14" t="s">
        <v>299</v>
      </c>
      <c r="C433" s="14">
        <v>810</v>
      </c>
      <c r="D433" s="15">
        <v>50000000</v>
      </c>
    </row>
    <row r="434" spans="1:4" s="9" customFormat="1" ht="31.5">
      <c r="A434" s="21" t="s">
        <v>300</v>
      </c>
      <c r="B434" s="14" t="s">
        <v>301</v>
      </c>
      <c r="C434" s="14"/>
      <c r="D434" s="15">
        <f>D435</f>
        <v>5000000</v>
      </c>
    </row>
    <row r="435" spans="1:4" s="9" customFormat="1" ht="31.5">
      <c r="A435" s="21" t="s">
        <v>258</v>
      </c>
      <c r="B435" s="14" t="s">
        <v>301</v>
      </c>
      <c r="C435" s="14">
        <v>400</v>
      </c>
      <c r="D435" s="15">
        <f>D436</f>
        <v>5000000</v>
      </c>
    </row>
    <row r="436" spans="1:4" s="9" customFormat="1" ht="94.5" customHeight="1">
      <c r="A436" s="21" t="s">
        <v>281</v>
      </c>
      <c r="B436" s="14" t="s">
        <v>301</v>
      </c>
      <c r="C436" s="14">
        <v>460</v>
      </c>
      <c r="D436" s="15">
        <v>5000000</v>
      </c>
    </row>
    <row r="437" spans="1:4" s="9" customFormat="1" ht="31.5">
      <c r="A437" s="13" t="s">
        <v>302</v>
      </c>
      <c r="B437" s="14" t="s">
        <v>303</v>
      </c>
      <c r="C437" s="14"/>
      <c r="D437" s="15">
        <f>SUM(D438,D443,D446,D449)</f>
        <v>110960216.84</v>
      </c>
    </row>
    <row r="438" spans="1:4" s="9" customFormat="1" ht="31.5">
      <c r="A438" s="13" t="s">
        <v>304</v>
      </c>
      <c r="B438" s="14" t="s">
        <v>305</v>
      </c>
      <c r="C438" s="14"/>
      <c r="D438" s="15">
        <f>SUM(D439,D441)</f>
        <v>56600000</v>
      </c>
    </row>
    <row r="439" spans="1:4" s="9" customFormat="1" ht="31.5">
      <c r="A439" s="21" t="s">
        <v>258</v>
      </c>
      <c r="B439" s="14" t="s">
        <v>305</v>
      </c>
      <c r="C439" s="14">
        <v>400</v>
      </c>
      <c r="D439" s="15">
        <f>D440</f>
        <v>20600000</v>
      </c>
    </row>
    <row r="440" spans="1:4" s="9" customFormat="1" ht="15.75">
      <c r="A440" s="21" t="s">
        <v>259</v>
      </c>
      <c r="B440" s="14" t="s">
        <v>305</v>
      </c>
      <c r="C440" s="14">
        <v>410</v>
      </c>
      <c r="D440" s="15">
        <v>20600000</v>
      </c>
    </row>
    <row r="441" spans="1:4" s="9" customFormat="1" ht="31.5">
      <c r="A441" s="21" t="s">
        <v>12</v>
      </c>
      <c r="B441" s="14" t="s">
        <v>305</v>
      </c>
      <c r="C441" s="14">
        <v>600</v>
      </c>
      <c r="D441" s="15">
        <f>D442</f>
        <v>36000000</v>
      </c>
    </row>
    <row r="442" spans="1:4" s="9" customFormat="1" ht="15.75">
      <c r="A442" s="21" t="s">
        <v>65</v>
      </c>
      <c r="B442" s="14" t="s">
        <v>305</v>
      </c>
      <c r="C442" s="14">
        <v>620</v>
      </c>
      <c r="D442" s="15">
        <v>36000000</v>
      </c>
    </row>
    <row r="443" spans="1:4" s="9" customFormat="1" ht="31.5">
      <c r="A443" s="13" t="s">
        <v>306</v>
      </c>
      <c r="B443" s="14" t="s">
        <v>307</v>
      </c>
      <c r="C443" s="14"/>
      <c r="D443" s="15">
        <f>D444</f>
        <v>2000000</v>
      </c>
    </row>
    <row r="444" spans="1:4" s="9" customFormat="1" ht="31.5">
      <c r="A444" s="21" t="s">
        <v>12</v>
      </c>
      <c r="B444" s="14" t="s">
        <v>307</v>
      </c>
      <c r="C444" s="14">
        <v>600</v>
      </c>
      <c r="D444" s="15">
        <f>D445</f>
        <v>2000000</v>
      </c>
    </row>
    <row r="445" spans="1:4" s="9" customFormat="1" ht="15.75">
      <c r="A445" s="21" t="s">
        <v>65</v>
      </c>
      <c r="B445" s="14" t="s">
        <v>307</v>
      </c>
      <c r="C445" s="14">
        <v>620</v>
      </c>
      <c r="D445" s="15">
        <v>2000000</v>
      </c>
    </row>
    <row r="446" spans="1:4" s="9" customFormat="1" ht="31.5">
      <c r="A446" s="23" t="s">
        <v>308</v>
      </c>
      <c r="B446" s="14" t="s">
        <v>309</v>
      </c>
      <c r="C446" s="14"/>
      <c r="D446" s="15">
        <f>D447</f>
        <v>14800000</v>
      </c>
    </row>
    <row r="447" spans="1:4" s="9" customFormat="1" ht="31.5">
      <c r="A447" s="21" t="s">
        <v>258</v>
      </c>
      <c r="B447" s="14" t="s">
        <v>309</v>
      </c>
      <c r="C447" s="14">
        <v>400</v>
      </c>
      <c r="D447" s="15">
        <f>D448</f>
        <v>14800000</v>
      </c>
    </row>
    <row r="448" spans="1:4" s="9" customFormat="1" ht="15.75">
      <c r="A448" s="21" t="s">
        <v>259</v>
      </c>
      <c r="B448" s="14" t="s">
        <v>309</v>
      </c>
      <c r="C448" s="14">
        <v>410</v>
      </c>
      <c r="D448" s="15">
        <v>14800000</v>
      </c>
    </row>
    <row r="449" spans="1:4" s="9" customFormat="1" ht="60.75" customHeight="1">
      <c r="A449" s="19" t="s">
        <v>310</v>
      </c>
      <c r="B449" s="17" t="s">
        <v>311</v>
      </c>
      <c r="C449" s="17"/>
      <c r="D449" s="18">
        <f>D450</f>
        <v>37560216.84</v>
      </c>
    </row>
    <row r="450" spans="1:4" s="9" customFormat="1" ht="31.5">
      <c r="A450" s="21" t="s">
        <v>258</v>
      </c>
      <c r="B450" s="17" t="s">
        <v>311</v>
      </c>
      <c r="C450" s="17">
        <v>400</v>
      </c>
      <c r="D450" s="18">
        <f>D451</f>
        <v>37560216.84</v>
      </c>
    </row>
    <row r="451" spans="1:4" s="9" customFormat="1" ht="15.75">
      <c r="A451" s="21" t="s">
        <v>259</v>
      </c>
      <c r="B451" s="17" t="s">
        <v>311</v>
      </c>
      <c r="C451" s="17">
        <v>410</v>
      </c>
      <c r="D451" s="18">
        <f>1878010.84+35682206</f>
        <v>37560216.84</v>
      </c>
    </row>
    <row r="452" spans="1:4" s="9" customFormat="1" ht="15.75">
      <c r="A452" s="13" t="s">
        <v>312</v>
      </c>
      <c r="B452" s="14" t="s">
        <v>313</v>
      </c>
      <c r="C452" s="14"/>
      <c r="D452" s="15">
        <f>SUM(D453,D460)</f>
        <v>60160000</v>
      </c>
    </row>
    <row r="453" spans="1:4" s="9" customFormat="1" ht="15.75">
      <c r="A453" s="13" t="s">
        <v>314</v>
      </c>
      <c r="B453" s="14" t="s">
        <v>315</v>
      </c>
      <c r="C453" s="14"/>
      <c r="D453" s="15">
        <f>SUM(D454,D456,D458)</f>
        <v>57160000</v>
      </c>
    </row>
    <row r="454" spans="1:4" s="9" customFormat="1" ht="78.75">
      <c r="A454" s="26" t="s">
        <v>78</v>
      </c>
      <c r="B454" s="14" t="s">
        <v>315</v>
      </c>
      <c r="C454" s="14">
        <v>100</v>
      </c>
      <c r="D454" s="15">
        <f>D455</f>
        <v>30000000</v>
      </c>
    </row>
    <row r="455" spans="1:4" s="9" customFormat="1" ht="15.75">
      <c r="A455" s="26" t="s">
        <v>89</v>
      </c>
      <c r="B455" s="14" t="s">
        <v>315</v>
      </c>
      <c r="C455" s="14">
        <v>110</v>
      </c>
      <c r="D455" s="15">
        <v>30000000</v>
      </c>
    </row>
    <row r="456" spans="1:4" s="9" customFormat="1" ht="31.5">
      <c r="A456" s="23" t="s">
        <v>25</v>
      </c>
      <c r="B456" s="14" t="s">
        <v>315</v>
      </c>
      <c r="C456" s="14">
        <v>200</v>
      </c>
      <c r="D456" s="15">
        <f>D457</f>
        <v>27000000</v>
      </c>
    </row>
    <row r="457" spans="1:4" s="9" customFormat="1" ht="31.5">
      <c r="A457" s="23" t="s">
        <v>26</v>
      </c>
      <c r="B457" s="14" t="s">
        <v>315</v>
      </c>
      <c r="C457" s="14">
        <v>240</v>
      </c>
      <c r="D457" s="15">
        <v>27000000</v>
      </c>
    </row>
    <row r="458" spans="1:4" s="9" customFormat="1" ht="15.75">
      <c r="A458" s="23" t="s">
        <v>15</v>
      </c>
      <c r="B458" s="14" t="s">
        <v>315</v>
      </c>
      <c r="C458" s="14">
        <v>800</v>
      </c>
      <c r="D458" s="15">
        <f>D459</f>
        <v>160000</v>
      </c>
    </row>
    <row r="459" spans="1:4" s="9" customFormat="1" ht="15.75">
      <c r="A459" s="23" t="s">
        <v>85</v>
      </c>
      <c r="B459" s="14" t="s">
        <v>315</v>
      </c>
      <c r="C459" s="14">
        <v>850</v>
      </c>
      <c r="D459" s="15">
        <v>160000</v>
      </c>
    </row>
    <row r="460" spans="1:4" s="9" customFormat="1" ht="31.5">
      <c r="A460" s="13" t="s">
        <v>316</v>
      </c>
      <c r="B460" s="14" t="s">
        <v>317</v>
      </c>
      <c r="C460" s="14"/>
      <c r="D460" s="15">
        <f>D461</f>
        <v>3000000</v>
      </c>
    </row>
    <row r="461" spans="1:4" s="9" customFormat="1" ht="31.5">
      <c r="A461" s="23" t="s">
        <v>25</v>
      </c>
      <c r="B461" s="14" t="s">
        <v>317</v>
      </c>
      <c r="C461" s="14">
        <v>200</v>
      </c>
      <c r="D461" s="15">
        <f>D462</f>
        <v>3000000</v>
      </c>
    </row>
    <row r="462" spans="1:4" s="9" customFormat="1" ht="31.5">
      <c r="A462" s="23" t="s">
        <v>26</v>
      </c>
      <c r="B462" s="14" t="s">
        <v>317</v>
      </c>
      <c r="C462" s="14">
        <v>240</v>
      </c>
      <c r="D462" s="25">
        <v>3000000</v>
      </c>
    </row>
    <row r="463" spans="1:4" s="9" customFormat="1" ht="47.25">
      <c r="A463" s="10" t="s">
        <v>318</v>
      </c>
      <c r="B463" s="11" t="s">
        <v>319</v>
      </c>
      <c r="C463" s="11"/>
      <c r="D463" s="12">
        <f>SUM(D464,D467,D470)</f>
        <v>111548107.88</v>
      </c>
    </row>
    <row r="464" spans="1:4" s="9" customFormat="1" ht="31.5">
      <c r="A464" s="21" t="s">
        <v>320</v>
      </c>
      <c r="B464" s="14" t="s">
        <v>321</v>
      </c>
      <c r="C464" s="14"/>
      <c r="D464" s="15">
        <f>D465</f>
        <v>10000000</v>
      </c>
    </row>
    <row r="465" spans="1:4" s="9" customFormat="1" ht="31.5">
      <c r="A465" s="21" t="s">
        <v>258</v>
      </c>
      <c r="B465" s="14" t="s">
        <v>321</v>
      </c>
      <c r="C465" s="14">
        <v>400</v>
      </c>
      <c r="D465" s="15">
        <f>D466</f>
        <v>10000000</v>
      </c>
    </row>
    <row r="466" spans="1:4" s="9" customFormat="1" ht="15.75">
      <c r="A466" s="21" t="s">
        <v>259</v>
      </c>
      <c r="B466" s="14" t="s">
        <v>321</v>
      </c>
      <c r="C466" s="14">
        <v>410</v>
      </c>
      <c r="D466" s="15">
        <v>10000000</v>
      </c>
    </row>
    <row r="467" spans="1:4" s="9" customFormat="1" ht="31.5">
      <c r="A467" s="23" t="s">
        <v>322</v>
      </c>
      <c r="B467" s="14" t="s">
        <v>323</v>
      </c>
      <c r="C467" s="14"/>
      <c r="D467" s="25">
        <f>D468</f>
        <v>733420</v>
      </c>
    </row>
    <row r="468" spans="1:4" s="9" customFormat="1" ht="31.5">
      <c r="A468" s="23" t="s">
        <v>12</v>
      </c>
      <c r="B468" s="14" t="s">
        <v>323</v>
      </c>
      <c r="C468" s="14">
        <v>600</v>
      </c>
      <c r="D468" s="25">
        <f>D469</f>
        <v>733420</v>
      </c>
    </row>
    <row r="469" spans="1:4" s="9" customFormat="1" ht="15.75">
      <c r="A469" s="23" t="s">
        <v>13</v>
      </c>
      <c r="B469" s="14" t="s">
        <v>323</v>
      </c>
      <c r="C469" s="14">
        <v>610</v>
      </c>
      <c r="D469" s="25">
        <v>733420</v>
      </c>
    </row>
    <row r="470" spans="1:4" s="9" customFormat="1" ht="63">
      <c r="A470" s="19" t="s">
        <v>324</v>
      </c>
      <c r="B470" s="17" t="s">
        <v>325</v>
      </c>
      <c r="C470" s="17"/>
      <c r="D470" s="18">
        <f>D471</f>
        <v>100814687.88</v>
      </c>
    </row>
    <row r="471" spans="1:4" s="9" customFormat="1" ht="31.5">
      <c r="A471" s="19" t="s">
        <v>258</v>
      </c>
      <c r="B471" s="17" t="s">
        <v>325</v>
      </c>
      <c r="C471" s="17">
        <v>400</v>
      </c>
      <c r="D471" s="18">
        <f>D472</f>
        <v>100814687.88</v>
      </c>
    </row>
    <row r="472" spans="1:4" s="9" customFormat="1" ht="15.75">
      <c r="A472" s="19" t="s">
        <v>259</v>
      </c>
      <c r="B472" s="17" t="s">
        <v>325</v>
      </c>
      <c r="C472" s="17">
        <v>410</v>
      </c>
      <c r="D472" s="18">
        <f>1008146.88+99806541</f>
        <v>100814687.88</v>
      </c>
    </row>
    <row r="473" spans="1:4" s="9" customFormat="1" ht="50.25" customHeight="1">
      <c r="A473" s="10" t="s">
        <v>326</v>
      </c>
      <c r="B473" s="11" t="s">
        <v>327</v>
      </c>
      <c r="C473" s="11"/>
      <c r="D473" s="12">
        <f>D474+D485</f>
        <v>54655000</v>
      </c>
    </row>
    <row r="474" spans="1:4" s="9" customFormat="1" ht="31.5">
      <c r="A474" s="13" t="s">
        <v>328</v>
      </c>
      <c r="B474" s="14" t="s">
        <v>329</v>
      </c>
      <c r="C474" s="14"/>
      <c r="D474" s="25">
        <f>D475+D482</f>
        <v>34555000</v>
      </c>
    </row>
    <row r="475" spans="1:4" s="9" customFormat="1" ht="47.25" customHeight="1">
      <c r="A475" s="13" t="s">
        <v>330</v>
      </c>
      <c r="B475" s="14" t="s">
        <v>331</v>
      </c>
      <c r="C475" s="14"/>
      <c r="D475" s="25">
        <f>SUM(D476,D478,D480)</f>
        <v>33655000</v>
      </c>
    </row>
    <row r="476" spans="1:4" s="9" customFormat="1" ht="78.75">
      <c r="A476" s="26" t="s">
        <v>78</v>
      </c>
      <c r="B476" s="14" t="s">
        <v>331</v>
      </c>
      <c r="C476" s="14">
        <v>100</v>
      </c>
      <c r="D476" s="25">
        <f>D477</f>
        <v>29400000</v>
      </c>
    </row>
    <row r="477" spans="1:4" s="9" customFormat="1" ht="15.75">
      <c r="A477" s="26" t="s">
        <v>89</v>
      </c>
      <c r="B477" s="14" t="s">
        <v>331</v>
      </c>
      <c r="C477" s="14">
        <v>110</v>
      </c>
      <c r="D477" s="25">
        <v>29400000</v>
      </c>
    </row>
    <row r="478" spans="1:4" s="9" customFormat="1" ht="31.5">
      <c r="A478" s="23" t="s">
        <v>25</v>
      </c>
      <c r="B478" s="14" t="s">
        <v>331</v>
      </c>
      <c r="C478" s="14">
        <v>200</v>
      </c>
      <c r="D478" s="25">
        <f>D479</f>
        <v>4200000</v>
      </c>
    </row>
    <row r="479" spans="1:4" s="9" customFormat="1" ht="31.5">
      <c r="A479" s="23" t="s">
        <v>26</v>
      </c>
      <c r="B479" s="14" t="s">
        <v>331</v>
      </c>
      <c r="C479" s="14">
        <v>240</v>
      </c>
      <c r="D479" s="25">
        <v>4200000</v>
      </c>
    </row>
    <row r="480" spans="1:4" s="9" customFormat="1" ht="15.75">
      <c r="A480" s="23" t="s">
        <v>15</v>
      </c>
      <c r="B480" s="14" t="s">
        <v>331</v>
      </c>
      <c r="C480" s="14">
        <v>800</v>
      </c>
      <c r="D480" s="25">
        <f>D481</f>
        <v>55000</v>
      </c>
    </row>
    <row r="481" spans="1:4" s="9" customFormat="1" ht="15.75">
      <c r="A481" s="23" t="s">
        <v>85</v>
      </c>
      <c r="B481" s="14" t="s">
        <v>331</v>
      </c>
      <c r="C481" s="14">
        <v>850</v>
      </c>
      <c r="D481" s="25">
        <v>55000</v>
      </c>
    </row>
    <row r="482" spans="1:4" s="9" customFormat="1" ht="31.5">
      <c r="A482" s="13" t="s">
        <v>332</v>
      </c>
      <c r="B482" s="14" t="s">
        <v>333</v>
      </c>
      <c r="C482" s="14"/>
      <c r="D482" s="25">
        <f>D483</f>
        <v>900000</v>
      </c>
    </row>
    <row r="483" spans="1:4" s="9" customFormat="1" ht="31.5">
      <c r="A483" s="23" t="s">
        <v>25</v>
      </c>
      <c r="B483" s="14" t="s">
        <v>333</v>
      </c>
      <c r="C483" s="14">
        <v>200</v>
      </c>
      <c r="D483" s="25">
        <f>D484</f>
        <v>900000</v>
      </c>
    </row>
    <row r="484" spans="1:4" s="9" customFormat="1" ht="31.5">
      <c r="A484" s="23" t="s">
        <v>26</v>
      </c>
      <c r="B484" s="14" t="s">
        <v>333</v>
      </c>
      <c r="C484" s="14">
        <v>240</v>
      </c>
      <c r="D484" s="25">
        <v>900000</v>
      </c>
    </row>
    <row r="485" spans="1:4" s="9" customFormat="1" ht="47.25">
      <c r="A485" s="13" t="s">
        <v>334</v>
      </c>
      <c r="B485" s="14" t="s">
        <v>335</v>
      </c>
      <c r="C485" s="14"/>
      <c r="D485" s="15">
        <f>D486+D489+D492+D495+D498</f>
        <v>20100000</v>
      </c>
    </row>
    <row r="486" spans="1:4" s="9" customFormat="1" ht="31.5">
      <c r="A486" s="13" t="s">
        <v>336</v>
      </c>
      <c r="B486" s="14" t="s">
        <v>337</v>
      </c>
      <c r="C486" s="14"/>
      <c r="D486" s="15">
        <f>D487</f>
        <v>800000</v>
      </c>
    </row>
    <row r="487" spans="1:4" s="9" customFormat="1" ht="31.5">
      <c r="A487" s="21" t="s">
        <v>12</v>
      </c>
      <c r="B487" s="14" t="s">
        <v>337</v>
      </c>
      <c r="C487" s="14">
        <v>600</v>
      </c>
      <c r="D487" s="15">
        <f>D488</f>
        <v>800000</v>
      </c>
    </row>
    <row r="488" spans="1:4" s="9" customFormat="1" ht="15.75">
      <c r="A488" s="21" t="s">
        <v>13</v>
      </c>
      <c r="B488" s="14" t="s">
        <v>337</v>
      </c>
      <c r="C488" s="14">
        <v>610</v>
      </c>
      <c r="D488" s="25">
        <v>800000</v>
      </c>
    </row>
    <row r="489" spans="1:4" s="9" customFormat="1" ht="31.5">
      <c r="A489" s="13" t="s">
        <v>338</v>
      </c>
      <c r="B489" s="14" t="s">
        <v>339</v>
      </c>
      <c r="C489" s="14"/>
      <c r="D489" s="15">
        <f>D490</f>
        <v>18000000</v>
      </c>
    </row>
    <row r="490" spans="1:4" s="9" customFormat="1" ht="31.5">
      <c r="A490" s="23" t="s">
        <v>25</v>
      </c>
      <c r="B490" s="14" t="s">
        <v>339</v>
      </c>
      <c r="C490" s="14">
        <v>200</v>
      </c>
      <c r="D490" s="15">
        <f>D491</f>
        <v>18000000</v>
      </c>
    </row>
    <row r="491" spans="1:4" s="9" customFormat="1" ht="31.5">
      <c r="A491" s="23" t="s">
        <v>26</v>
      </c>
      <c r="B491" s="14" t="s">
        <v>339</v>
      </c>
      <c r="C491" s="14">
        <v>240</v>
      </c>
      <c r="D491" s="15">
        <f>13000000+5000000</f>
        <v>18000000</v>
      </c>
    </row>
    <row r="492" spans="1:4" s="9" customFormat="1" ht="31.5">
      <c r="A492" s="13" t="s">
        <v>340</v>
      </c>
      <c r="B492" s="14" t="s">
        <v>341</v>
      </c>
      <c r="C492" s="14"/>
      <c r="D492" s="15">
        <f>D493</f>
        <v>250000</v>
      </c>
    </row>
    <row r="493" spans="1:4" s="9" customFormat="1" ht="31.5">
      <c r="A493" s="23" t="s">
        <v>12</v>
      </c>
      <c r="B493" s="14" t="s">
        <v>341</v>
      </c>
      <c r="C493" s="14">
        <v>600</v>
      </c>
      <c r="D493" s="15">
        <f>D494</f>
        <v>250000</v>
      </c>
    </row>
    <row r="494" spans="1:4" s="9" customFormat="1" ht="31.5">
      <c r="A494" s="21" t="s">
        <v>14</v>
      </c>
      <c r="B494" s="14" t="s">
        <v>341</v>
      </c>
      <c r="C494" s="14">
        <v>630</v>
      </c>
      <c r="D494" s="15">
        <v>250000</v>
      </c>
    </row>
    <row r="495" spans="1:4" s="9" customFormat="1" ht="21" customHeight="1">
      <c r="A495" s="13" t="s">
        <v>342</v>
      </c>
      <c r="B495" s="14" t="s">
        <v>343</v>
      </c>
      <c r="C495" s="14"/>
      <c r="D495" s="15">
        <f>D496</f>
        <v>150000</v>
      </c>
    </row>
    <row r="496" spans="1:4" s="9" customFormat="1" ht="31.5">
      <c r="A496" s="21" t="s">
        <v>12</v>
      </c>
      <c r="B496" s="14" t="s">
        <v>343</v>
      </c>
      <c r="C496" s="14">
        <v>600</v>
      </c>
      <c r="D496" s="15">
        <f>D497</f>
        <v>150000</v>
      </c>
    </row>
    <row r="497" spans="1:4" s="9" customFormat="1" ht="15.75">
      <c r="A497" s="21" t="s">
        <v>13</v>
      </c>
      <c r="B497" s="14" t="s">
        <v>343</v>
      </c>
      <c r="C497" s="14">
        <v>610</v>
      </c>
      <c r="D497" s="15">
        <v>150000</v>
      </c>
    </row>
    <row r="498" spans="1:4" s="9" customFormat="1" ht="47.25">
      <c r="A498" s="13" t="s">
        <v>344</v>
      </c>
      <c r="B498" s="14" t="s">
        <v>345</v>
      </c>
      <c r="C498" s="14"/>
      <c r="D498" s="15">
        <f>D499</f>
        <v>900000</v>
      </c>
    </row>
    <row r="499" spans="1:4" s="9" customFormat="1" ht="31.5">
      <c r="A499" s="23" t="s">
        <v>12</v>
      </c>
      <c r="B499" s="14" t="s">
        <v>345</v>
      </c>
      <c r="C499" s="14">
        <v>600</v>
      </c>
      <c r="D499" s="15">
        <f>D500</f>
        <v>900000</v>
      </c>
    </row>
    <row r="500" spans="1:4" s="9" customFormat="1" ht="31.5">
      <c r="A500" s="21" t="s">
        <v>14</v>
      </c>
      <c r="B500" s="14" t="s">
        <v>345</v>
      </c>
      <c r="C500" s="14">
        <v>630</v>
      </c>
      <c r="D500" s="15">
        <v>900000</v>
      </c>
    </row>
    <row r="501" spans="1:4" s="9" customFormat="1" ht="47.25">
      <c r="A501" s="10" t="s">
        <v>346</v>
      </c>
      <c r="B501" s="11" t="s">
        <v>347</v>
      </c>
      <c r="C501" s="11"/>
      <c r="D501" s="12">
        <f>SUM(D502,D512)</f>
        <v>28718970.84</v>
      </c>
    </row>
    <row r="502" spans="1:4" s="9" customFormat="1" ht="31.5">
      <c r="A502" s="21" t="s">
        <v>348</v>
      </c>
      <c r="B502" s="14" t="s">
        <v>349</v>
      </c>
      <c r="C502" s="14"/>
      <c r="D502" s="15">
        <f>SUM(D503,D506,D509)</f>
        <v>2118970.84</v>
      </c>
    </row>
    <row r="503" spans="1:4" s="9" customFormat="1" ht="78.75">
      <c r="A503" s="21" t="s">
        <v>350</v>
      </c>
      <c r="B503" s="14" t="s">
        <v>351</v>
      </c>
      <c r="C503" s="14"/>
      <c r="D503" s="15">
        <f>D504</f>
        <v>300000</v>
      </c>
    </row>
    <row r="504" spans="1:4" s="9" customFormat="1" ht="15.75">
      <c r="A504" s="21" t="s">
        <v>15</v>
      </c>
      <c r="B504" s="14" t="s">
        <v>351</v>
      </c>
      <c r="C504" s="14">
        <v>800</v>
      </c>
      <c r="D504" s="15">
        <f>D505</f>
        <v>300000</v>
      </c>
    </row>
    <row r="505" spans="1:4" s="9" customFormat="1" ht="47.25">
      <c r="A505" s="21" t="s">
        <v>16</v>
      </c>
      <c r="B505" s="14" t="s">
        <v>351</v>
      </c>
      <c r="C505" s="14">
        <v>810</v>
      </c>
      <c r="D505" s="15">
        <v>300000</v>
      </c>
    </row>
    <row r="506" spans="1:4" s="9" customFormat="1" ht="31.5">
      <c r="A506" s="19" t="s">
        <v>352</v>
      </c>
      <c r="B506" s="17" t="s">
        <v>353</v>
      </c>
      <c r="C506" s="17"/>
      <c r="D506" s="18">
        <f>D507</f>
        <v>1000000</v>
      </c>
    </row>
    <row r="507" spans="1:4" s="9" customFormat="1" ht="15.75">
      <c r="A507" s="19" t="s">
        <v>15</v>
      </c>
      <c r="B507" s="17" t="s">
        <v>353</v>
      </c>
      <c r="C507" s="17">
        <v>800</v>
      </c>
      <c r="D507" s="18">
        <f>D508</f>
        <v>1000000</v>
      </c>
    </row>
    <row r="508" spans="1:4" s="9" customFormat="1" ht="47.25">
      <c r="A508" s="19" t="s">
        <v>16</v>
      </c>
      <c r="B508" s="17" t="s">
        <v>353</v>
      </c>
      <c r="C508" s="17">
        <v>810</v>
      </c>
      <c r="D508" s="18">
        <f>100000+900000</f>
        <v>1000000</v>
      </c>
    </row>
    <row r="509" spans="1:4" s="9" customFormat="1" ht="63">
      <c r="A509" s="19" t="s">
        <v>354</v>
      </c>
      <c r="B509" s="17" t="s">
        <v>355</v>
      </c>
      <c r="C509" s="17"/>
      <c r="D509" s="18">
        <f>D510</f>
        <v>818970.84</v>
      </c>
    </row>
    <row r="510" spans="1:4" s="9" customFormat="1" ht="15.75">
      <c r="A510" s="19" t="s">
        <v>15</v>
      </c>
      <c r="B510" s="17" t="s">
        <v>355</v>
      </c>
      <c r="C510" s="17">
        <v>800</v>
      </c>
      <c r="D510" s="18">
        <f>D511</f>
        <v>818970.84</v>
      </c>
    </row>
    <row r="511" spans="1:4" s="9" customFormat="1" ht="47.25">
      <c r="A511" s="19" t="s">
        <v>16</v>
      </c>
      <c r="B511" s="17" t="s">
        <v>355</v>
      </c>
      <c r="C511" s="17">
        <v>810</v>
      </c>
      <c r="D511" s="18">
        <f>100000+718970.84</f>
        <v>818970.84</v>
      </c>
    </row>
    <row r="512" spans="1:4" s="9" customFormat="1" ht="31.5">
      <c r="A512" s="21" t="s">
        <v>356</v>
      </c>
      <c r="B512" s="14" t="s">
        <v>357</v>
      </c>
      <c r="C512" s="14"/>
      <c r="D512" s="15">
        <f>SUM(D513,D516,D519,D522)</f>
        <v>26600000</v>
      </c>
    </row>
    <row r="513" spans="1:4" s="9" customFormat="1" ht="47.25">
      <c r="A513" s="21" t="s">
        <v>358</v>
      </c>
      <c r="B513" s="14" t="s">
        <v>359</v>
      </c>
      <c r="C513" s="14"/>
      <c r="D513" s="15">
        <f>SUM(D514)</f>
        <v>1500000</v>
      </c>
    </row>
    <row r="514" spans="1:4" s="9" customFormat="1" ht="31.5">
      <c r="A514" s="23" t="s">
        <v>12</v>
      </c>
      <c r="B514" s="14" t="s">
        <v>359</v>
      </c>
      <c r="C514" s="14">
        <v>600</v>
      </c>
      <c r="D514" s="15">
        <f>D515</f>
        <v>1500000</v>
      </c>
    </row>
    <row r="515" spans="1:4" s="9" customFormat="1" ht="31.5">
      <c r="A515" s="23" t="s">
        <v>14</v>
      </c>
      <c r="B515" s="14" t="s">
        <v>359</v>
      </c>
      <c r="C515" s="14">
        <v>630</v>
      </c>
      <c r="D515" s="15">
        <v>1500000</v>
      </c>
    </row>
    <row r="516" spans="1:4" s="9" customFormat="1" ht="31.5">
      <c r="A516" s="21" t="s">
        <v>360</v>
      </c>
      <c r="B516" s="14" t="s">
        <v>361</v>
      </c>
      <c r="C516" s="14"/>
      <c r="D516" s="15">
        <f>D517</f>
        <v>10100000</v>
      </c>
    </row>
    <row r="517" spans="1:4" s="9" customFormat="1" ht="15.75">
      <c r="A517" s="21" t="s">
        <v>15</v>
      </c>
      <c r="B517" s="14" t="s">
        <v>361</v>
      </c>
      <c r="C517" s="14">
        <v>800</v>
      </c>
      <c r="D517" s="15">
        <f>D518</f>
        <v>10100000</v>
      </c>
    </row>
    <row r="518" spans="1:4" s="9" customFormat="1" ht="47.25">
      <c r="A518" s="21" t="s">
        <v>16</v>
      </c>
      <c r="B518" s="14" t="s">
        <v>361</v>
      </c>
      <c r="C518" s="14">
        <v>810</v>
      </c>
      <c r="D518" s="15">
        <v>10100000</v>
      </c>
    </row>
    <row r="519" spans="1:4" s="9" customFormat="1" ht="111.75" customHeight="1">
      <c r="A519" s="35" t="s">
        <v>362</v>
      </c>
      <c r="B519" s="14" t="s">
        <v>363</v>
      </c>
      <c r="C519" s="14"/>
      <c r="D519" s="25">
        <f>D520</f>
        <v>10000000</v>
      </c>
    </row>
    <row r="520" spans="1:4" s="9" customFormat="1" ht="31.5">
      <c r="A520" s="23" t="s">
        <v>12</v>
      </c>
      <c r="B520" s="14" t="s">
        <v>363</v>
      </c>
      <c r="C520" s="14">
        <v>600</v>
      </c>
      <c r="D520" s="25">
        <f>D521</f>
        <v>10000000</v>
      </c>
    </row>
    <row r="521" spans="1:4" s="9" customFormat="1" ht="31.5">
      <c r="A521" s="23" t="s">
        <v>14</v>
      </c>
      <c r="B521" s="14" t="s">
        <v>363</v>
      </c>
      <c r="C521" s="14">
        <v>630</v>
      </c>
      <c r="D521" s="25">
        <v>10000000</v>
      </c>
    </row>
    <row r="522" spans="1:4" s="9" customFormat="1" ht="31.5">
      <c r="A522" s="21" t="s">
        <v>364</v>
      </c>
      <c r="B522" s="14" t="s">
        <v>365</v>
      </c>
      <c r="C522" s="36"/>
      <c r="D522" s="25">
        <f>D523</f>
        <v>5000000</v>
      </c>
    </row>
    <row r="523" spans="1:4" s="9" customFormat="1" ht="31.5">
      <c r="A523" s="23" t="s">
        <v>25</v>
      </c>
      <c r="B523" s="14" t="s">
        <v>365</v>
      </c>
      <c r="C523" s="14">
        <v>200</v>
      </c>
      <c r="D523" s="25">
        <f>D524</f>
        <v>5000000</v>
      </c>
    </row>
    <row r="524" spans="1:4" s="9" customFormat="1" ht="31.5">
      <c r="A524" s="23" t="s">
        <v>26</v>
      </c>
      <c r="B524" s="14" t="s">
        <v>365</v>
      </c>
      <c r="C524" s="14">
        <v>240</v>
      </c>
      <c r="D524" s="15">
        <v>5000000</v>
      </c>
    </row>
    <row r="525" spans="1:4" s="9" customFormat="1" ht="47.25">
      <c r="A525" s="10" t="s">
        <v>366</v>
      </c>
      <c r="B525" s="11" t="s">
        <v>367</v>
      </c>
      <c r="C525" s="11"/>
      <c r="D525" s="12">
        <f>SUM(D526,D545)</f>
        <v>41873423.54</v>
      </c>
    </row>
    <row r="526" spans="1:4" s="9" customFormat="1" ht="31.5">
      <c r="A526" s="21" t="s">
        <v>368</v>
      </c>
      <c r="B526" s="14" t="s">
        <v>369</v>
      </c>
      <c r="C526" s="14"/>
      <c r="D526" s="15">
        <f>SUM(D527,D530,D536,D539,D542,D533)</f>
        <v>4406702</v>
      </c>
    </row>
    <row r="527" spans="1:4" s="9" customFormat="1" ht="31.5">
      <c r="A527" s="21" t="s">
        <v>370</v>
      </c>
      <c r="B527" s="14" t="s">
        <v>371</v>
      </c>
      <c r="C527" s="14"/>
      <c r="D527" s="15">
        <f>D528</f>
        <v>100000</v>
      </c>
    </row>
    <row r="528" spans="1:4" s="9" customFormat="1" ht="31.5">
      <c r="A528" s="23" t="s">
        <v>25</v>
      </c>
      <c r="B528" s="14" t="s">
        <v>371</v>
      </c>
      <c r="C528" s="14">
        <v>200</v>
      </c>
      <c r="D528" s="15">
        <f>D529</f>
        <v>100000</v>
      </c>
    </row>
    <row r="529" spans="1:4" s="9" customFormat="1" ht="31.5">
      <c r="A529" s="23" t="s">
        <v>26</v>
      </c>
      <c r="B529" s="14" t="s">
        <v>371</v>
      </c>
      <c r="C529" s="14">
        <v>240</v>
      </c>
      <c r="D529" s="15">
        <v>100000</v>
      </c>
    </row>
    <row r="530" spans="1:4" s="9" customFormat="1" ht="43.5" customHeight="1">
      <c r="A530" s="19" t="s">
        <v>372</v>
      </c>
      <c r="B530" s="17" t="s">
        <v>373</v>
      </c>
      <c r="C530" s="17"/>
      <c r="D530" s="18">
        <f>D531</f>
        <v>600026</v>
      </c>
    </row>
    <row r="531" spans="1:4" s="9" customFormat="1" ht="31.5">
      <c r="A531" s="24" t="s">
        <v>25</v>
      </c>
      <c r="B531" s="17" t="s">
        <v>373</v>
      </c>
      <c r="C531" s="17">
        <v>200</v>
      </c>
      <c r="D531" s="18">
        <f>D532</f>
        <v>600026</v>
      </c>
    </row>
    <row r="532" spans="1:4" s="9" customFormat="1" ht="31.5">
      <c r="A532" s="24" t="s">
        <v>26</v>
      </c>
      <c r="B532" s="17" t="s">
        <v>373</v>
      </c>
      <c r="C532" s="17">
        <v>240</v>
      </c>
      <c r="D532" s="18">
        <f>120005+480021</f>
        <v>600026</v>
      </c>
    </row>
    <row r="533" spans="1:4" s="9" customFormat="1" ht="78" customHeight="1">
      <c r="A533" s="19" t="s">
        <v>374</v>
      </c>
      <c r="B533" s="17" t="s">
        <v>375</v>
      </c>
      <c r="C533" s="17"/>
      <c r="D533" s="18">
        <f>D534</f>
        <v>1000000</v>
      </c>
    </row>
    <row r="534" spans="1:4" s="9" customFormat="1" ht="31.5">
      <c r="A534" s="24" t="s">
        <v>25</v>
      </c>
      <c r="B534" s="17" t="s">
        <v>375</v>
      </c>
      <c r="C534" s="17">
        <v>200</v>
      </c>
      <c r="D534" s="18">
        <f>D535</f>
        <v>1000000</v>
      </c>
    </row>
    <row r="535" spans="1:4" s="9" customFormat="1" ht="31.5">
      <c r="A535" s="24" t="s">
        <v>26</v>
      </c>
      <c r="B535" s="17" t="s">
        <v>375</v>
      </c>
      <c r="C535" s="17">
        <v>240</v>
      </c>
      <c r="D535" s="18">
        <f>200000+800000</f>
        <v>1000000</v>
      </c>
    </row>
    <row r="536" spans="1:4" s="9" customFormat="1" ht="63">
      <c r="A536" s="19" t="s">
        <v>376</v>
      </c>
      <c r="B536" s="17" t="s">
        <v>377</v>
      </c>
      <c r="C536" s="17"/>
      <c r="D536" s="18">
        <f>D537</f>
        <v>556676</v>
      </c>
    </row>
    <row r="537" spans="1:4" s="9" customFormat="1" ht="31.5">
      <c r="A537" s="24" t="s">
        <v>25</v>
      </c>
      <c r="B537" s="17" t="s">
        <v>377</v>
      </c>
      <c r="C537" s="17">
        <v>200</v>
      </c>
      <c r="D537" s="18">
        <f>D538</f>
        <v>556676</v>
      </c>
    </row>
    <row r="538" spans="1:4" s="9" customFormat="1" ht="31.5">
      <c r="A538" s="24" t="s">
        <v>26</v>
      </c>
      <c r="B538" s="17" t="s">
        <v>377</v>
      </c>
      <c r="C538" s="17">
        <v>240</v>
      </c>
      <c r="D538" s="18">
        <f>111335+445341</f>
        <v>556676</v>
      </c>
    </row>
    <row r="539" spans="1:4" s="9" customFormat="1" ht="47.25">
      <c r="A539" s="21" t="s">
        <v>378</v>
      </c>
      <c r="B539" s="14" t="s">
        <v>379</v>
      </c>
      <c r="C539" s="14"/>
      <c r="D539" s="15">
        <f>D540</f>
        <v>150000</v>
      </c>
    </row>
    <row r="540" spans="1:4" s="9" customFormat="1" ht="31.5">
      <c r="A540" s="23" t="s">
        <v>25</v>
      </c>
      <c r="B540" s="14" t="s">
        <v>379</v>
      </c>
      <c r="C540" s="14">
        <v>200</v>
      </c>
      <c r="D540" s="15">
        <f>D541</f>
        <v>150000</v>
      </c>
    </row>
    <row r="541" spans="1:4" s="9" customFormat="1" ht="31.5">
      <c r="A541" s="23" t="s">
        <v>26</v>
      </c>
      <c r="B541" s="14" t="s">
        <v>379</v>
      </c>
      <c r="C541" s="14">
        <v>240</v>
      </c>
      <c r="D541" s="15">
        <v>150000</v>
      </c>
    </row>
    <row r="542" spans="1:4" s="9" customFormat="1" ht="31.5">
      <c r="A542" s="21" t="s">
        <v>380</v>
      </c>
      <c r="B542" s="14" t="s">
        <v>381</v>
      </c>
      <c r="C542" s="14"/>
      <c r="D542" s="15">
        <f>D543</f>
        <v>2000000</v>
      </c>
    </row>
    <row r="543" spans="1:4" s="9" customFormat="1" ht="31.5">
      <c r="A543" s="23" t="s">
        <v>25</v>
      </c>
      <c r="B543" s="14" t="s">
        <v>381</v>
      </c>
      <c r="C543" s="14">
        <v>200</v>
      </c>
      <c r="D543" s="15">
        <f>D544</f>
        <v>2000000</v>
      </c>
    </row>
    <row r="544" spans="1:4" s="9" customFormat="1" ht="31.5">
      <c r="A544" s="23" t="s">
        <v>26</v>
      </c>
      <c r="B544" s="14" t="s">
        <v>381</v>
      </c>
      <c r="C544" s="14">
        <v>240</v>
      </c>
      <c r="D544" s="15">
        <v>2000000</v>
      </c>
    </row>
    <row r="545" spans="1:4" s="9" customFormat="1" ht="32.25" customHeight="1">
      <c r="A545" s="23" t="s">
        <v>382</v>
      </c>
      <c r="B545" s="14" t="s">
        <v>383</v>
      </c>
      <c r="C545" s="14"/>
      <c r="D545" s="15">
        <f>D552+D546+D549+D559</f>
        <v>37466721.54</v>
      </c>
    </row>
    <row r="546" spans="1:4" s="9" customFormat="1" ht="93.75" customHeight="1">
      <c r="A546" s="24" t="s">
        <v>384</v>
      </c>
      <c r="B546" s="17" t="s">
        <v>385</v>
      </c>
      <c r="C546" s="17"/>
      <c r="D546" s="18">
        <f>D547</f>
        <v>64667</v>
      </c>
    </row>
    <row r="547" spans="1:4" s="9" customFormat="1" ht="31.5">
      <c r="A547" s="24" t="s">
        <v>25</v>
      </c>
      <c r="B547" s="17" t="s">
        <v>385</v>
      </c>
      <c r="C547" s="17">
        <v>200</v>
      </c>
      <c r="D547" s="18">
        <f>D548</f>
        <v>64667</v>
      </c>
    </row>
    <row r="548" spans="1:4" s="9" customFormat="1" ht="31.5">
      <c r="A548" s="24" t="s">
        <v>26</v>
      </c>
      <c r="B548" s="17" t="s">
        <v>385</v>
      </c>
      <c r="C548" s="17">
        <v>240</v>
      </c>
      <c r="D548" s="18">
        <f>6467+58200</f>
        <v>64667</v>
      </c>
    </row>
    <row r="549" spans="1:4" s="9" customFormat="1" ht="57.75" customHeight="1">
      <c r="A549" s="23" t="s">
        <v>386</v>
      </c>
      <c r="B549" s="14" t="s">
        <v>387</v>
      </c>
      <c r="C549" s="14"/>
      <c r="D549" s="15">
        <f>D550</f>
        <v>955835.54</v>
      </c>
    </row>
    <row r="550" spans="1:4" s="9" customFormat="1" ht="31.5">
      <c r="A550" s="23" t="s">
        <v>25</v>
      </c>
      <c r="B550" s="14" t="s">
        <v>387</v>
      </c>
      <c r="C550" s="14">
        <v>200</v>
      </c>
      <c r="D550" s="15">
        <f>D551</f>
        <v>955835.54</v>
      </c>
    </row>
    <row r="551" spans="1:4" s="9" customFormat="1" ht="31.5">
      <c r="A551" s="23" t="s">
        <v>26</v>
      </c>
      <c r="B551" s="14" t="s">
        <v>387</v>
      </c>
      <c r="C551" s="14">
        <v>240</v>
      </c>
      <c r="D551" s="15">
        <f>950000+5835.54</f>
        <v>955835.54</v>
      </c>
    </row>
    <row r="552" spans="1:4" s="9" customFormat="1" ht="46.5" customHeight="1">
      <c r="A552" s="21" t="s">
        <v>388</v>
      </c>
      <c r="B552" s="14" t="s">
        <v>389</v>
      </c>
      <c r="C552" s="14"/>
      <c r="D552" s="15">
        <f>SUM(D553,D555,D557)</f>
        <v>36184000</v>
      </c>
    </row>
    <row r="553" spans="1:4" s="9" customFormat="1" ht="68.25" customHeight="1">
      <c r="A553" s="26" t="s">
        <v>78</v>
      </c>
      <c r="B553" s="14" t="s">
        <v>389</v>
      </c>
      <c r="C553" s="14">
        <v>100</v>
      </c>
      <c r="D553" s="15">
        <f>D554</f>
        <v>33534000</v>
      </c>
    </row>
    <row r="554" spans="1:4" s="9" customFormat="1" ht="15.75">
      <c r="A554" s="26" t="s">
        <v>89</v>
      </c>
      <c r="B554" s="14" t="s">
        <v>389</v>
      </c>
      <c r="C554" s="14">
        <v>110</v>
      </c>
      <c r="D554" s="15">
        <v>33534000</v>
      </c>
    </row>
    <row r="555" spans="1:4" s="9" customFormat="1" ht="31.5">
      <c r="A555" s="23" t="s">
        <v>25</v>
      </c>
      <c r="B555" s="14" t="s">
        <v>389</v>
      </c>
      <c r="C555" s="14">
        <v>200</v>
      </c>
      <c r="D555" s="15">
        <f>D556</f>
        <v>2500000</v>
      </c>
    </row>
    <row r="556" spans="1:4" s="9" customFormat="1" ht="31.5">
      <c r="A556" s="23" t="s">
        <v>26</v>
      </c>
      <c r="B556" s="14" t="s">
        <v>389</v>
      </c>
      <c r="C556" s="14">
        <v>240</v>
      </c>
      <c r="D556" s="15">
        <v>2500000</v>
      </c>
    </row>
    <row r="557" spans="1:4" s="9" customFormat="1" ht="15.75">
      <c r="A557" s="23" t="s">
        <v>15</v>
      </c>
      <c r="B557" s="14" t="s">
        <v>389</v>
      </c>
      <c r="C557" s="14">
        <v>800</v>
      </c>
      <c r="D557" s="15">
        <f>D558</f>
        <v>150000</v>
      </c>
    </row>
    <row r="558" spans="1:4" s="9" customFormat="1" ht="15.75">
      <c r="A558" s="23" t="s">
        <v>85</v>
      </c>
      <c r="B558" s="14" t="s">
        <v>389</v>
      </c>
      <c r="C558" s="14">
        <v>850</v>
      </c>
      <c r="D558" s="15">
        <v>150000</v>
      </c>
    </row>
    <row r="559" spans="1:4" s="9" customFormat="1" ht="31.5">
      <c r="A559" s="24" t="s">
        <v>390</v>
      </c>
      <c r="B559" s="17" t="s">
        <v>391</v>
      </c>
      <c r="C559" s="17"/>
      <c r="D559" s="18">
        <f>D560</f>
        <v>262219</v>
      </c>
    </row>
    <row r="560" spans="1:4" s="9" customFormat="1" ht="15.75">
      <c r="A560" s="24" t="s">
        <v>27</v>
      </c>
      <c r="B560" s="17" t="s">
        <v>391</v>
      </c>
      <c r="C560" s="17">
        <v>300</v>
      </c>
      <c r="D560" s="18">
        <f>D561</f>
        <v>262219</v>
      </c>
    </row>
    <row r="561" spans="1:4" s="9" customFormat="1" ht="15.75">
      <c r="A561" s="24" t="s">
        <v>392</v>
      </c>
      <c r="B561" s="17" t="s">
        <v>391</v>
      </c>
      <c r="C561" s="17">
        <v>360</v>
      </c>
      <c r="D561" s="18">
        <f>26222+235997</f>
        <v>262219</v>
      </c>
    </row>
    <row r="562" spans="1:4" s="9" customFormat="1" ht="31.5">
      <c r="A562" s="37" t="s">
        <v>393</v>
      </c>
      <c r="B562" s="11" t="s">
        <v>394</v>
      </c>
      <c r="C562" s="11"/>
      <c r="D562" s="38">
        <f>SUM(D563)</f>
        <v>21346590.66</v>
      </c>
    </row>
    <row r="563" spans="1:4" s="9" customFormat="1" ht="110.25" customHeight="1">
      <c r="A563" s="39" t="s">
        <v>395</v>
      </c>
      <c r="B563" s="17" t="s">
        <v>396</v>
      </c>
      <c r="C563" s="17"/>
      <c r="D563" s="20">
        <f>D564</f>
        <v>21346590.66</v>
      </c>
    </row>
    <row r="564" spans="1:4" s="9" customFormat="1" ht="31.5">
      <c r="A564" s="24" t="s">
        <v>25</v>
      </c>
      <c r="B564" s="17" t="s">
        <v>396</v>
      </c>
      <c r="C564" s="17">
        <v>200</v>
      </c>
      <c r="D564" s="20">
        <f>D565</f>
        <v>21346590.66</v>
      </c>
    </row>
    <row r="565" spans="1:4" s="9" customFormat="1" ht="31.5">
      <c r="A565" s="24" t="s">
        <v>26</v>
      </c>
      <c r="B565" s="17" t="s">
        <v>396</v>
      </c>
      <c r="C565" s="17">
        <v>240</v>
      </c>
      <c r="D565" s="20">
        <f>597704.54+20748886.12</f>
        <v>21346590.66</v>
      </c>
    </row>
    <row r="566" spans="1:4" s="9" customFormat="1" ht="31.5">
      <c r="A566" s="10" t="s">
        <v>397</v>
      </c>
      <c r="B566" s="11" t="s">
        <v>398</v>
      </c>
      <c r="C566" s="11"/>
      <c r="D566" s="12">
        <f>SUM(D567,D570)</f>
        <v>1800000</v>
      </c>
    </row>
    <row r="567" spans="1:4" s="9" customFormat="1" ht="15.75">
      <c r="A567" s="21" t="s">
        <v>399</v>
      </c>
      <c r="B567" s="14" t="s">
        <v>400</v>
      </c>
      <c r="C567" s="14"/>
      <c r="D567" s="15">
        <f>D568</f>
        <v>1000000</v>
      </c>
    </row>
    <row r="568" spans="1:4" s="9" customFormat="1" ht="31.5">
      <c r="A568" s="23" t="s">
        <v>12</v>
      </c>
      <c r="B568" s="14" t="s">
        <v>400</v>
      </c>
      <c r="C568" s="14">
        <v>600</v>
      </c>
      <c r="D568" s="15">
        <f>D569</f>
        <v>1000000</v>
      </c>
    </row>
    <row r="569" spans="1:4" s="9" customFormat="1" ht="31.5">
      <c r="A569" s="21" t="s">
        <v>14</v>
      </c>
      <c r="B569" s="14" t="s">
        <v>400</v>
      </c>
      <c r="C569" s="14">
        <v>630</v>
      </c>
      <c r="D569" s="15">
        <v>1000000</v>
      </c>
    </row>
    <row r="570" spans="1:4" s="9" customFormat="1" ht="47.25">
      <c r="A570" s="23" t="s">
        <v>401</v>
      </c>
      <c r="B570" s="14" t="s">
        <v>402</v>
      </c>
      <c r="C570" s="14"/>
      <c r="D570" s="15">
        <f>D571</f>
        <v>800000</v>
      </c>
    </row>
    <row r="571" spans="1:4" s="9" customFormat="1" ht="31.5">
      <c r="A571" s="23" t="s">
        <v>12</v>
      </c>
      <c r="B571" s="14" t="s">
        <v>402</v>
      </c>
      <c r="C571" s="14">
        <v>600</v>
      </c>
      <c r="D571" s="15">
        <f>D572</f>
        <v>800000</v>
      </c>
    </row>
    <row r="572" spans="1:4" s="9" customFormat="1" ht="31.5">
      <c r="A572" s="21" t="s">
        <v>14</v>
      </c>
      <c r="B572" s="14" t="s">
        <v>402</v>
      </c>
      <c r="C572" s="14">
        <v>630</v>
      </c>
      <c r="D572" s="15">
        <v>800000</v>
      </c>
    </row>
    <row r="573" spans="1:4" s="9" customFormat="1" ht="47.25">
      <c r="A573" s="37" t="s">
        <v>403</v>
      </c>
      <c r="B573" s="11" t="s">
        <v>404</v>
      </c>
      <c r="C573" s="11"/>
      <c r="D573" s="12">
        <f>D574</f>
        <v>25000</v>
      </c>
    </row>
    <row r="574" spans="1:4" s="9" customFormat="1" ht="78.75">
      <c r="A574" s="23" t="s">
        <v>405</v>
      </c>
      <c r="B574" s="14" t="s">
        <v>406</v>
      </c>
      <c r="C574" s="14"/>
      <c r="D574" s="15">
        <f>D575</f>
        <v>25000</v>
      </c>
    </row>
    <row r="575" spans="1:4" s="9" customFormat="1" ht="31.5">
      <c r="A575" s="23" t="s">
        <v>25</v>
      </c>
      <c r="B575" s="14" t="s">
        <v>406</v>
      </c>
      <c r="C575" s="14">
        <v>200</v>
      </c>
      <c r="D575" s="15">
        <f>D576</f>
        <v>25000</v>
      </c>
    </row>
    <row r="576" spans="1:4" s="9" customFormat="1" ht="31.5">
      <c r="A576" s="23" t="s">
        <v>26</v>
      </c>
      <c r="B576" s="14" t="s">
        <v>406</v>
      </c>
      <c r="C576" s="14">
        <v>240</v>
      </c>
      <c r="D576" s="25">
        <v>25000</v>
      </c>
    </row>
    <row r="577" spans="1:4" s="9" customFormat="1" ht="15.75">
      <c r="A577" s="40" t="s">
        <v>407</v>
      </c>
      <c r="B577" s="11" t="s">
        <v>408</v>
      </c>
      <c r="C577" s="11"/>
      <c r="D577" s="12">
        <f>D578+D630+D637+D677+D693+D697</f>
        <v>701529594.5</v>
      </c>
    </row>
    <row r="578" spans="1:4" s="9" customFormat="1" ht="31.5">
      <c r="A578" s="21" t="s">
        <v>409</v>
      </c>
      <c r="B578" s="14" t="s">
        <v>410</v>
      </c>
      <c r="C578" s="14"/>
      <c r="D578" s="15">
        <f>SUM(D579,D582,D587,D594,D601,D608,D615,D622,D625)</f>
        <v>322154741</v>
      </c>
    </row>
    <row r="579" spans="1:4" s="9" customFormat="1" ht="15.75">
      <c r="A579" s="24" t="s">
        <v>411</v>
      </c>
      <c r="B579" s="17" t="s">
        <v>412</v>
      </c>
      <c r="C579" s="29"/>
      <c r="D579" s="18">
        <f>D580</f>
        <v>446519</v>
      </c>
    </row>
    <row r="580" spans="1:4" s="9" customFormat="1" ht="31.5">
      <c r="A580" s="24" t="s">
        <v>25</v>
      </c>
      <c r="B580" s="17" t="s">
        <v>412</v>
      </c>
      <c r="C580" s="29" t="s">
        <v>82</v>
      </c>
      <c r="D580" s="20">
        <f>D581</f>
        <v>446519</v>
      </c>
    </row>
    <row r="581" spans="1:4" s="9" customFormat="1" ht="31.5">
      <c r="A581" s="24" t="s">
        <v>26</v>
      </c>
      <c r="B581" s="17" t="s">
        <v>412</v>
      </c>
      <c r="C581" s="29" t="s">
        <v>83</v>
      </c>
      <c r="D581" s="20">
        <v>446519</v>
      </c>
    </row>
    <row r="582" spans="1:4" s="9" customFormat="1" ht="31.5">
      <c r="A582" s="24" t="s">
        <v>413</v>
      </c>
      <c r="B582" s="17" t="s">
        <v>414</v>
      </c>
      <c r="C582" s="29"/>
      <c r="D582" s="20">
        <f>SUM(D583,D585)</f>
        <v>6523103</v>
      </c>
    </row>
    <row r="583" spans="1:4" s="9" customFormat="1" ht="78.75">
      <c r="A583" s="33" t="s">
        <v>78</v>
      </c>
      <c r="B583" s="17" t="s">
        <v>414</v>
      </c>
      <c r="C583" s="29" t="s">
        <v>79</v>
      </c>
      <c r="D583" s="20">
        <f>D584</f>
        <v>5840000</v>
      </c>
    </row>
    <row r="584" spans="1:4" s="9" customFormat="1" ht="31.5">
      <c r="A584" s="33" t="s">
        <v>80</v>
      </c>
      <c r="B584" s="17" t="s">
        <v>414</v>
      </c>
      <c r="C584" s="29" t="s">
        <v>81</v>
      </c>
      <c r="D584" s="20">
        <v>5840000</v>
      </c>
    </row>
    <row r="585" spans="1:4" s="9" customFormat="1" ht="31.5">
      <c r="A585" s="24" t="s">
        <v>25</v>
      </c>
      <c r="B585" s="17" t="s">
        <v>414</v>
      </c>
      <c r="C585" s="29" t="s">
        <v>82</v>
      </c>
      <c r="D585" s="18">
        <f>D586</f>
        <v>683103</v>
      </c>
    </row>
    <row r="586" spans="1:4" s="9" customFormat="1" ht="31.5">
      <c r="A586" s="24" t="s">
        <v>26</v>
      </c>
      <c r="B586" s="17" t="s">
        <v>414</v>
      </c>
      <c r="C586" s="29" t="s">
        <v>83</v>
      </c>
      <c r="D586" s="18">
        <v>683103</v>
      </c>
    </row>
    <row r="587" spans="1:4" s="9" customFormat="1" ht="31.5">
      <c r="A587" s="21" t="s">
        <v>415</v>
      </c>
      <c r="B587" s="14" t="s">
        <v>416</v>
      </c>
      <c r="C587" s="14"/>
      <c r="D587" s="15">
        <f>SUM(D588,D590,D592)</f>
        <v>40577925</v>
      </c>
    </row>
    <row r="588" spans="1:4" s="9" customFormat="1" ht="69" customHeight="1">
      <c r="A588" s="26" t="s">
        <v>78</v>
      </c>
      <c r="B588" s="14" t="s">
        <v>416</v>
      </c>
      <c r="C588" s="27" t="s">
        <v>79</v>
      </c>
      <c r="D588" s="15">
        <f>D589</f>
        <v>35794925</v>
      </c>
    </row>
    <row r="589" spans="1:4" s="9" customFormat="1" ht="31.5">
      <c r="A589" s="26" t="s">
        <v>80</v>
      </c>
      <c r="B589" s="14" t="s">
        <v>416</v>
      </c>
      <c r="C589" s="27" t="s">
        <v>81</v>
      </c>
      <c r="D589" s="15">
        <v>35794925</v>
      </c>
    </row>
    <row r="590" spans="1:4" s="9" customFormat="1" ht="31.5">
      <c r="A590" s="23" t="s">
        <v>25</v>
      </c>
      <c r="B590" s="14" t="s">
        <v>416</v>
      </c>
      <c r="C590" s="27" t="s">
        <v>82</v>
      </c>
      <c r="D590" s="15">
        <f>D591</f>
        <v>4773000</v>
      </c>
    </row>
    <row r="591" spans="1:4" s="9" customFormat="1" ht="31.5">
      <c r="A591" s="23" t="s">
        <v>26</v>
      </c>
      <c r="B591" s="14" t="s">
        <v>416</v>
      </c>
      <c r="C591" s="27" t="s">
        <v>83</v>
      </c>
      <c r="D591" s="15">
        <v>4773000</v>
      </c>
    </row>
    <row r="592" spans="1:4" s="9" customFormat="1" ht="15.75">
      <c r="A592" s="23" t="s">
        <v>15</v>
      </c>
      <c r="B592" s="14" t="s">
        <v>416</v>
      </c>
      <c r="C592" s="27" t="s">
        <v>84</v>
      </c>
      <c r="D592" s="15">
        <f>D593</f>
        <v>10000</v>
      </c>
    </row>
    <row r="593" spans="1:4" s="9" customFormat="1" ht="15.75">
      <c r="A593" s="23" t="s">
        <v>85</v>
      </c>
      <c r="B593" s="14" t="s">
        <v>416</v>
      </c>
      <c r="C593" s="27" t="s">
        <v>86</v>
      </c>
      <c r="D593" s="15">
        <v>10000</v>
      </c>
    </row>
    <row r="594" spans="1:4" s="9" customFormat="1" ht="31.5">
      <c r="A594" s="21" t="s">
        <v>417</v>
      </c>
      <c r="B594" s="14" t="s">
        <v>418</v>
      </c>
      <c r="C594" s="14"/>
      <c r="D594" s="15">
        <f>SUM(D595,D597,D599)</f>
        <v>14350490</v>
      </c>
    </row>
    <row r="595" spans="1:4" s="9" customFormat="1" ht="63" customHeight="1">
      <c r="A595" s="26" t="s">
        <v>78</v>
      </c>
      <c r="B595" s="14" t="s">
        <v>418</v>
      </c>
      <c r="C595" s="27" t="s">
        <v>79</v>
      </c>
      <c r="D595" s="25">
        <f>D596</f>
        <v>11423650</v>
      </c>
    </row>
    <row r="596" spans="1:4" s="9" customFormat="1" ht="31.5">
      <c r="A596" s="26" t="s">
        <v>80</v>
      </c>
      <c r="B596" s="14" t="s">
        <v>418</v>
      </c>
      <c r="C596" s="27" t="s">
        <v>81</v>
      </c>
      <c r="D596" s="25">
        <v>11423650</v>
      </c>
    </row>
    <row r="597" spans="1:4" s="9" customFormat="1" ht="31.5">
      <c r="A597" s="23" t="s">
        <v>25</v>
      </c>
      <c r="B597" s="14" t="s">
        <v>418</v>
      </c>
      <c r="C597" s="27" t="s">
        <v>82</v>
      </c>
      <c r="D597" s="25">
        <f>D598</f>
        <v>2876840</v>
      </c>
    </row>
    <row r="598" spans="1:4" s="9" customFormat="1" ht="31.5">
      <c r="A598" s="23" t="s">
        <v>26</v>
      </c>
      <c r="B598" s="14" t="s">
        <v>418</v>
      </c>
      <c r="C598" s="27" t="s">
        <v>83</v>
      </c>
      <c r="D598" s="25">
        <v>2876840</v>
      </c>
    </row>
    <row r="599" spans="1:4" s="9" customFormat="1" ht="15.75">
      <c r="A599" s="23" t="s">
        <v>15</v>
      </c>
      <c r="B599" s="14" t="s">
        <v>418</v>
      </c>
      <c r="C599" s="27" t="s">
        <v>84</v>
      </c>
      <c r="D599" s="25">
        <f>D600</f>
        <v>50000</v>
      </c>
    </row>
    <row r="600" spans="1:4" s="9" customFormat="1" ht="15.75">
      <c r="A600" s="23" t="s">
        <v>85</v>
      </c>
      <c r="B600" s="14" t="s">
        <v>418</v>
      </c>
      <c r="C600" s="27" t="s">
        <v>86</v>
      </c>
      <c r="D600" s="25">
        <v>50000</v>
      </c>
    </row>
    <row r="601" spans="1:4" s="41" customFormat="1" ht="32.25" customHeight="1">
      <c r="A601" s="21" t="s">
        <v>419</v>
      </c>
      <c r="B601" s="14" t="s">
        <v>420</v>
      </c>
      <c r="C601" s="14"/>
      <c r="D601" s="15">
        <f>SUM(D602,D604,D606)</f>
        <v>191100000</v>
      </c>
    </row>
    <row r="602" spans="1:4" s="41" customFormat="1" ht="69.75" customHeight="1">
      <c r="A602" s="26" t="s">
        <v>78</v>
      </c>
      <c r="B602" s="14" t="s">
        <v>420</v>
      </c>
      <c r="C602" s="27" t="s">
        <v>79</v>
      </c>
      <c r="D602" s="15">
        <f>D603</f>
        <v>184400000</v>
      </c>
    </row>
    <row r="603" spans="1:4" s="41" customFormat="1" ht="31.5">
      <c r="A603" s="26" t="s">
        <v>80</v>
      </c>
      <c r="B603" s="14" t="s">
        <v>420</v>
      </c>
      <c r="C603" s="27" t="s">
        <v>81</v>
      </c>
      <c r="D603" s="15">
        <v>184400000</v>
      </c>
    </row>
    <row r="604" spans="1:4" s="41" customFormat="1" ht="31.5">
      <c r="A604" s="23" t="s">
        <v>25</v>
      </c>
      <c r="B604" s="14" t="s">
        <v>420</v>
      </c>
      <c r="C604" s="27" t="s">
        <v>82</v>
      </c>
      <c r="D604" s="15">
        <f>D605</f>
        <v>6600000</v>
      </c>
    </row>
    <row r="605" spans="1:4" s="41" customFormat="1" ht="31.5">
      <c r="A605" s="23" t="s">
        <v>421</v>
      </c>
      <c r="B605" s="14" t="s">
        <v>420</v>
      </c>
      <c r="C605" s="27" t="s">
        <v>83</v>
      </c>
      <c r="D605" s="15">
        <v>6600000</v>
      </c>
    </row>
    <row r="606" spans="1:4" s="41" customFormat="1" ht="15.75">
      <c r="A606" s="23" t="s">
        <v>15</v>
      </c>
      <c r="B606" s="14" t="s">
        <v>420</v>
      </c>
      <c r="C606" s="27" t="s">
        <v>84</v>
      </c>
      <c r="D606" s="15">
        <f>D607</f>
        <v>100000</v>
      </c>
    </row>
    <row r="607" spans="1:4" s="9" customFormat="1" ht="15.75">
      <c r="A607" s="23" t="s">
        <v>85</v>
      </c>
      <c r="B607" s="14" t="s">
        <v>420</v>
      </c>
      <c r="C607" s="27" t="s">
        <v>86</v>
      </c>
      <c r="D607" s="15">
        <v>100000</v>
      </c>
    </row>
    <row r="608" spans="1:4" s="9" customFormat="1" ht="31.5">
      <c r="A608" s="21" t="s">
        <v>422</v>
      </c>
      <c r="B608" s="14" t="s">
        <v>423</v>
      </c>
      <c r="C608" s="14"/>
      <c r="D608" s="15">
        <f>SUM(D609,D611,D613)</f>
        <v>33025000</v>
      </c>
    </row>
    <row r="609" spans="1:4" s="9" customFormat="1" ht="70.5" customHeight="1">
      <c r="A609" s="26" t="s">
        <v>78</v>
      </c>
      <c r="B609" s="14" t="s">
        <v>423</v>
      </c>
      <c r="C609" s="27" t="s">
        <v>79</v>
      </c>
      <c r="D609" s="15">
        <f>D610</f>
        <v>29275000</v>
      </c>
    </row>
    <row r="610" spans="1:4" s="9" customFormat="1" ht="31.5">
      <c r="A610" s="26" t="s">
        <v>80</v>
      </c>
      <c r="B610" s="14" t="s">
        <v>423</v>
      </c>
      <c r="C610" s="27" t="s">
        <v>81</v>
      </c>
      <c r="D610" s="15">
        <v>29275000</v>
      </c>
    </row>
    <row r="611" spans="1:4" s="9" customFormat="1" ht="31.5">
      <c r="A611" s="23" t="s">
        <v>25</v>
      </c>
      <c r="B611" s="14" t="s">
        <v>423</v>
      </c>
      <c r="C611" s="27" t="s">
        <v>82</v>
      </c>
      <c r="D611" s="15">
        <f>D612</f>
        <v>3700000</v>
      </c>
    </row>
    <row r="612" spans="1:4" s="9" customFormat="1" ht="31.5">
      <c r="A612" s="23" t="s">
        <v>26</v>
      </c>
      <c r="B612" s="14" t="s">
        <v>423</v>
      </c>
      <c r="C612" s="27" t="s">
        <v>83</v>
      </c>
      <c r="D612" s="15">
        <v>3700000</v>
      </c>
    </row>
    <row r="613" spans="1:4" s="9" customFormat="1" ht="15.75">
      <c r="A613" s="23" t="s">
        <v>15</v>
      </c>
      <c r="B613" s="14" t="s">
        <v>423</v>
      </c>
      <c r="C613" s="27" t="s">
        <v>84</v>
      </c>
      <c r="D613" s="15">
        <f>D614</f>
        <v>50000</v>
      </c>
    </row>
    <row r="614" spans="1:4" s="9" customFormat="1" ht="15.75">
      <c r="A614" s="23" t="s">
        <v>85</v>
      </c>
      <c r="B614" s="14" t="s">
        <v>423</v>
      </c>
      <c r="C614" s="27" t="s">
        <v>86</v>
      </c>
      <c r="D614" s="15">
        <v>50000</v>
      </c>
    </row>
    <row r="615" spans="1:4" s="9" customFormat="1" ht="29.25" customHeight="1">
      <c r="A615" s="23" t="s">
        <v>424</v>
      </c>
      <c r="B615" s="14" t="s">
        <v>425</v>
      </c>
      <c r="C615" s="14"/>
      <c r="D615" s="15">
        <f>D616+D618+D620</f>
        <v>31522000</v>
      </c>
    </row>
    <row r="616" spans="1:4" s="9" customFormat="1" ht="66.75" customHeight="1">
      <c r="A616" s="26" t="s">
        <v>78</v>
      </c>
      <c r="B616" s="14" t="s">
        <v>425</v>
      </c>
      <c r="C616" s="14">
        <v>100</v>
      </c>
      <c r="D616" s="15">
        <f>D617</f>
        <v>21500000</v>
      </c>
    </row>
    <row r="617" spans="1:4" s="9" customFormat="1" ht="31.5">
      <c r="A617" s="26" t="s">
        <v>80</v>
      </c>
      <c r="B617" s="14" t="s">
        <v>425</v>
      </c>
      <c r="C617" s="14">
        <v>120</v>
      </c>
      <c r="D617" s="15">
        <v>21500000</v>
      </c>
    </row>
    <row r="618" spans="1:4" s="9" customFormat="1" ht="31.5">
      <c r="A618" s="23" t="s">
        <v>25</v>
      </c>
      <c r="B618" s="14" t="s">
        <v>425</v>
      </c>
      <c r="C618" s="14">
        <v>200</v>
      </c>
      <c r="D618" s="15">
        <f>D619</f>
        <v>10000000</v>
      </c>
    </row>
    <row r="619" spans="1:4" s="41" customFormat="1" ht="31.5">
      <c r="A619" s="23" t="s">
        <v>26</v>
      </c>
      <c r="B619" s="14" t="s">
        <v>425</v>
      </c>
      <c r="C619" s="14">
        <v>240</v>
      </c>
      <c r="D619" s="15">
        <v>10000000</v>
      </c>
    </row>
    <row r="620" spans="1:4" s="9" customFormat="1" ht="15.75">
      <c r="A620" s="23" t="s">
        <v>15</v>
      </c>
      <c r="B620" s="14" t="s">
        <v>425</v>
      </c>
      <c r="C620" s="14">
        <v>800</v>
      </c>
      <c r="D620" s="15">
        <f>D621</f>
        <v>22000</v>
      </c>
    </row>
    <row r="621" spans="1:4" s="9" customFormat="1" ht="15.75">
      <c r="A621" s="23" t="s">
        <v>85</v>
      </c>
      <c r="B621" s="14" t="s">
        <v>425</v>
      </c>
      <c r="C621" s="14">
        <v>850</v>
      </c>
      <c r="D621" s="15">
        <v>22000</v>
      </c>
    </row>
    <row r="622" spans="1:4" s="9" customFormat="1" ht="47.25">
      <c r="A622" s="19" t="s">
        <v>426</v>
      </c>
      <c r="B622" s="17" t="s">
        <v>427</v>
      </c>
      <c r="C622" s="17"/>
      <c r="D622" s="18">
        <f>D623</f>
        <v>30904</v>
      </c>
    </row>
    <row r="623" spans="1:4" s="9" customFormat="1" ht="66.75" customHeight="1">
      <c r="A623" s="33" t="s">
        <v>78</v>
      </c>
      <c r="B623" s="17" t="s">
        <v>427</v>
      </c>
      <c r="C623" s="29" t="s">
        <v>79</v>
      </c>
      <c r="D623" s="18">
        <f>D624</f>
        <v>30904</v>
      </c>
    </row>
    <row r="624" spans="1:4" s="9" customFormat="1" ht="31.5">
      <c r="A624" s="33" t="s">
        <v>80</v>
      </c>
      <c r="B624" s="17" t="s">
        <v>427</v>
      </c>
      <c r="C624" s="29" t="s">
        <v>81</v>
      </c>
      <c r="D624" s="18">
        <v>30904</v>
      </c>
    </row>
    <row r="625" spans="1:4" s="9" customFormat="1" ht="31.5">
      <c r="A625" s="24" t="s">
        <v>428</v>
      </c>
      <c r="B625" s="17" t="s">
        <v>429</v>
      </c>
      <c r="C625" s="29"/>
      <c r="D625" s="20">
        <f>SUM(D626,D628)</f>
        <v>4578800</v>
      </c>
    </row>
    <row r="626" spans="1:4" s="9" customFormat="1" ht="68.25" customHeight="1">
      <c r="A626" s="33" t="s">
        <v>78</v>
      </c>
      <c r="B626" s="17" t="s">
        <v>429</v>
      </c>
      <c r="C626" s="29" t="s">
        <v>79</v>
      </c>
      <c r="D626" s="20">
        <f>D627</f>
        <v>3623000</v>
      </c>
    </row>
    <row r="627" spans="1:4" s="9" customFormat="1" ht="31.5">
      <c r="A627" s="33" t="s">
        <v>80</v>
      </c>
      <c r="B627" s="17" t="s">
        <v>429</v>
      </c>
      <c r="C627" s="29" t="s">
        <v>81</v>
      </c>
      <c r="D627" s="20">
        <v>3623000</v>
      </c>
    </row>
    <row r="628" spans="1:4" s="9" customFormat="1" ht="31.5">
      <c r="A628" s="24" t="s">
        <v>25</v>
      </c>
      <c r="B628" s="17" t="s">
        <v>429</v>
      </c>
      <c r="C628" s="29" t="s">
        <v>82</v>
      </c>
      <c r="D628" s="18">
        <f>D629</f>
        <v>955800</v>
      </c>
    </row>
    <row r="629" spans="1:4" s="9" customFormat="1" ht="31.5">
      <c r="A629" s="33" t="s">
        <v>26</v>
      </c>
      <c r="B629" s="17" t="s">
        <v>429</v>
      </c>
      <c r="C629" s="29" t="s">
        <v>83</v>
      </c>
      <c r="D629" s="18">
        <v>955800</v>
      </c>
    </row>
    <row r="630" spans="1:4" s="9" customFormat="1" ht="15.75">
      <c r="A630" s="21" t="s">
        <v>430</v>
      </c>
      <c r="B630" s="14" t="s">
        <v>431</v>
      </c>
      <c r="C630" s="14"/>
      <c r="D630" s="15">
        <f>SUM(D631,D634)</f>
        <v>10000000</v>
      </c>
    </row>
    <row r="631" spans="1:4" s="9" customFormat="1" ht="15.75">
      <c r="A631" s="21" t="s">
        <v>432</v>
      </c>
      <c r="B631" s="14" t="s">
        <v>433</v>
      </c>
      <c r="C631" s="14"/>
      <c r="D631" s="15">
        <f>D632</f>
        <v>7200000</v>
      </c>
    </row>
    <row r="632" spans="1:4" s="9" customFormat="1" ht="15.75">
      <c r="A632" s="23" t="s">
        <v>15</v>
      </c>
      <c r="B632" s="14" t="s">
        <v>433</v>
      </c>
      <c r="C632" s="14">
        <v>800</v>
      </c>
      <c r="D632" s="15">
        <f>D633</f>
        <v>7200000</v>
      </c>
    </row>
    <row r="633" spans="1:4" s="9" customFormat="1" ht="15.75">
      <c r="A633" s="21" t="s">
        <v>434</v>
      </c>
      <c r="B633" s="14" t="s">
        <v>433</v>
      </c>
      <c r="C633" s="14">
        <v>870</v>
      </c>
      <c r="D633" s="15">
        <v>7200000</v>
      </c>
    </row>
    <row r="634" spans="1:4" s="9" customFormat="1" ht="47.25">
      <c r="A634" s="21" t="s">
        <v>435</v>
      </c>
      <c r="B634" s="14" t="s">
        <v>436</v>
      </c>
      <c r="C634" s="14"/>
      <c r="D634" s="15">
        <f>D635</f>
        <v>2800000</v>
      </c>
    </row>
    <row r="635" spans="1:4" s="9" customFormat="1" ht="15.75">
      <c r="A635" s="23" t="s">
        <v>15</v>
      </c>
      <c r="B635" s="14" t="s">
        <v>436</v>
      </c>
      <c r="C635" s="14">
        <v>800</v>
      </c>
      <c r="D635" s="15">
        <f>D636</f>
        <v>2800000</v>
      </c>
    </row>
    <row r="636" spans="1:4" s="9" customFormat="1" ht="15.75">
      <c r="A636" s="21" t="s">
        <v>434</v>
      </c>
      <c r="B636" s="14" t="s">
        <v>436</v>
      </c>
      <c r="C636" s="14">
        <v>870</v>
      </c>
      <c r="D636" s="15">
        <v>2800000</v>
      </c>
    </row>
    <row r="637" spans="1:4" s="9" customFormat="1" ht="31.5">
      <c r="A637" s="42" t="s">
        <v>437</v>
      </c>
      <c r="B637" s="43" t="s">
        <v>438</v>
      </c>
      <c r="C637" s="27"/>
      <c r="D637" s="44">
        <f>SUM(D638,D641,D644,D647,D650,D653,D656,D659,D662,D665,D668,D671,D674)</f>
        <v>251588120</v>
      </c>
    </row>
    <row r="638" spans="1:4" s="9" customFormat="1" ht="47.25">
      <c r="A638" s="21" t="s">
        <v>439</v>
      </c>
      <c r="B638" s="14" t="s">
        <v>440</v>
      </c>
      <c r="C638" s="14"/>
      <c r="D638" s="15">
        <f>D639</f>
        <v>500000</v>
      </c>
    </row>
    <row r="639" spans="1:4" s="9" customFormat="1" ht="31.5">
      <c r="A639" s="23" t="s">
        <v>25</v>
      </c>
      <c r="B639" s="14" t="s">
        <v>440</v>
      </c>
      <c r="C639" s="14">
        <v>200</v>
      </c>
      <c r="D639" s="15">
        <f>D640</f>
        <v>500000</v>
      </c>
    </row>
    <row r="640" spans="1:4" s="9" customFormat="1" ht="31.5">
      <c r="A640" s="23" t="s">
        <v>26</v>
      </c>
      <c r="B640" s="14" t="s">
        <v>440</v>
      </c>
      <c r="C640" s="14">
        <v>240</v>
      </c>
      <c r="D640" s="15">
        <v>500000</v>
      </c>
    </row>
    <row r="641" spans="1:4" s="9" customFormat="1" ht="47.25">
      <c r="A641" s="21" t="s">
        <v>441</v>
      </c>
      <c r="B641" s="14" t="s">
        <v>442</v>
      </c>
      <c r="C641" s="14"/>
      <c r="D641" s="15">
        <f>D642</f>
        <v>3150000</v>
      </c>
    </row>
    <row r="642" spans="1:4" s="9" customFormat="1" ht="31.5">
      <c r="A642" s="23" t="s">
        <v>25</v>
      </c>
      <c r="B642" s="14" t="s">
        <v>442</v>
      </c>
      <c r="C642" s="14">
        <v>200</v>
      </c>
      <c r="D642" s="15">
        <f>D643</f>
        <v>3150000</v>
      </c>
    </row>
    <row r="643" spans="1:4" s="9" customFormat="1" ht="31.5">
      <c r="A643" s="23" t="s">
        <v>26</v>
      </c>
      <c r="B643" s="14" t="s">
        <v>442</v>
      </c>
      <c r="C643" s="14">
        <v>240</v>
      </c>
      <c r="D643" s="15">
        <v>3150000</v>
      </c>
    </row>
    <row r="644" spans="1:4" s="9" customFormat="1" ht="15.75">
      <c r="A644" s="21" t="s">
        <v>443</v>
      </c>
      <c r="B644" s="14" t="s">
        <v>444</v>
      </c>
      <c r="C644" s="14"/>
      <c r="D644" s="15">
        <f>D645</f>
        <v>282000</v>
      </c>
    </row>
    <row r="645" spans="1:4" s="9" customFormat="1" ht="15.75">
      <c r="A645" s="21" t="s">
        <v>445</v>
      </c>
      <c r="B645" s="14" t="s">
        <v>444</v>
      </c>
      <c r="C645" s="14">
        <v>700</v>
      </c>
      <c r="D645" s="15">
        <f>D646</f>
        <v>282000</v>
      </c>
    </row>
    <row r="646" spans="1:4" s="9" customFormat="1" ht="15.75">
      <c r="A646" s="21" t="s">
        <v>446</v>
      </c>
      <c r="B646" s="14" t="s">
        <v>444</v>
      </c>
      <c r="C646" s="14">
        <v>730</v>
      </c>
      <c r="D646" s="15">
        <v>282000</v>
      </c>
    </row>
    <row r="647" spans="1:4" s="9" customFormat="1" ht="63">
      <c r="A647" s="21" t="s">
        <v>447</v>
      </c>
      <c r="B647" s="14" t="s">
        <v>448</v>
      </c>
      <c r="C647" s="14"/>
      <c r="D647" s="25">
        <f>D648</f>
        <v>20000000</v>
      </c>
    </row>
    <row r="648" spans="1:4" s="9" customFormat="1" ht="15.75">
      <c r="A648" s="21" t="s">
        <v>15</v>
      </c>
      <c r="B648" s="14" t="s">
        <v>448</v>
      </c>
      <c r="C648" s="14">
        <v>800</v>
      </c>
      <c r="D648" s="25">
        <f>D649</f>
        <v>20000000</v>
      </c>
    </row>
    <row r="649" spans="1:4" s="9" customFormat="1" ht="47.25">
      <c r="A649" s="21" t="s">
        <v>16</v>
      </c>
      <c r="B649" s="14" t="s">
        <v>448</v>
      </c>
      <c r="C649" s="14">
        <v>810</v>
      </c>
      <c r="D649" s="25">
        <v>20000000</v>
      </c>
    </row>
    <row r="650" spans="1:4" s="9" customFormat="1" ht="15.75">
      <c r="A650" s="21" t="s">
        <v>449</v>
      </c>
      <c r="B650" s="14" t="s">
        <v>450</v>
      </c>
      <c r="C650" s="14"/>
      <c r="D650" s="15">
        <f>D651</f>
        <v>20300000</v>
      </c>
    </row>
    <row r="651" spans="1:4" s="9" customFormat="1" ht="31.5">
      <c r="A651" s="23" t="s">
        <v>25</v>
      </c>
      <c r="B651" s="14" t="s">
        <v>450</v>
      </c>
      <c r="C651" s="14">
        <v>200</v>
      </c>
      <c r="D651" s="15">
        <f>D652</f>
        <v>20300000</v>
      </c>
    </row>
    <row r="652" spans="1:4" s="9" customFormat="1" ht="31.5">
      <c r="A652" s="23" t="s">
        <v>26</v>
      </c>
      <c r="B652" s="14" t="s">
        <v>450</v>
      </c>
      <c r="C652" s="14">
        <v>240</v>
      </c>
      <c r="D652" s="15">
        <v>20300000</v>
      </c>
    </row>
    <row r="653" spans="1:4" s="9" customFormat="1" ht="47.25">
      <c r="A653" s="21" t="s">
        <v>451</v>
      </c>
      <c r="B653" s="14" t="s">
        <v>452</v>
      </c>
      <c r="C653" s="14"/>
      <c r="D653" s="15">
        <f>D654</f>
        <v>400000</v>
      </c>
    </row>
    <row r="654" spans="1:4" s="9" customFormat="1" ht="31.5">
      <c r="A654" s="21" t="s">
        <v>12</v>
      </c>
      <c r="B654" s="14" t="s">
        <v>452</v>
      </c>
      <c r="C654" s="14">
        <v>600</v>
      </c>
      <c r="D654" s="15">
        <f>D655</f>
        <v>400000</v>
      </c>
    </row>
    <row r="655" spans="1:4" s="9" customFormat="1" ht="31.5">
      <c r="A655" s="21" t="s">
        <v>14</v>
      </c>
      <c r="B655" s="14" t="s">
        <v>452</v>
      </c>
      <c r="C655" s="14">
        <v>630</v>
      </c>
      <c r="D655" s="25">
        <f>250000+150000</f>
        <v>400000</v>
      </c>
    </row>
    <row r="656" spans="1:4" s="9" customFormat="1" ht="126.75" customHeight="1">
      <c r="A656" s="21" t="s">
        <v>453</v>
      </c>
      <c r="B656" s="14" t="s">
        <v>454</v>
      </c>
      <c r="C656" s="14"/>
      <c r="D656" s="25">
        <f>D657</f>
        <v>400000</v>
      </c>
    </row>
    <row r="657" spans="1:4" s="9" customFormat="1" ht="33" customHeight="1">
      <c r="A657" s="21" t="s">
        <v>12</v>
      </c>
      <c r="B657" s="14" t="s">
        <v>454</v>
      </c>
      <c r="C657" s="14">
        <v>600</v>
      </c>
      <c r="D657" s="25">
        <f>D658</f>
        <v>400000</v>
      </c>
    </row>
    <row r="658" spans="1:4" s="9" customFormat="1" ht="31.5">
      <c r="A658" s="21" t="s">
        <v>14</v>
      </c>
      <c r="B658" s="14" t="s">
        <v>454</v>
      </c>
      <c r="C658" s="14">
        <v>630</v>
      </c>
      <c r="D658" s="25">
        <v>400000</v>
      </c>
    </row>
    <row r="659" spans="1:4" s="9" customFormat="1" ht="63">
      <c r="A659" s="45" t="s">
        <v>455</v>
      </c>
      <c r="B659" s="14" t="s">
        <v>456</v>
      </c>
      <c r="C659" s="14"/>
      <c r="D659" s="15">
        <f>D660</f>
        <v>850000</v>
      </c>
    </row>
    <row r="660" spans="1:4" s="9" customFormat="1" ht="15.75">
      <c r="A660" s="23" t="s">
        <v>15</v>
      </c>
      <c r="B660" s="14" t="s">
        <v>456</v>
      </c>
      <c r="C660" s="14">
        <v>800</v>
      </c>
      <c r="D660" s="15">
        <f>D661</f>
        <v>850000</v>
      </c>
    </row>
    <row r="661" spans="1:4" s="9" customFormat="1" ht="15.75">
      <c r="A661" s="23" t="s">
        <v>85</v>
      </c>
      <c r="B661" s="14" t="s">
        <v>456</v>
      </c>
      <c r="C661" s="14">
        <v>850</v>
      </c>
      <c r="D661" s="25">
        <v>850000</v>
      </c>
    </row>
    <row r="662" spans="1:4" s="9" customFormat="1" ht="63">
      <c r="A662" s="21" t="s">
        <v>457</v>
      </c>
      <c r="B662" s="14" t="s">
        <v>458</v>
      </c>
      <c r="C662" s="14"/>
      <c r="D662" s="25">
        <f>D663</f>
        <v>15396000</v>
      </c>
    </row>
    <row r="663" spans="1:4" s="9" customFormat="1" ht="31.5">
      <c r="A663" s="23" t="s">
        <v>25</v>
      </c>
      <c r="B663" s="14" t="s">
        <v>458</v>
      </c>
      <c r="C663" s="14">
        <v>200</v>
      </c>
      <c r="D663" s="25">
        <f>D664</f>
        <v>15396000</v>
      </c>
    </row>
    <row r="664" spans="1:4" s="9" customFormat="1" ht="31.5">
      <c r="A664" s="23" t="s">
        <v>26</v>
      </c>
      <c r="B664" s="14" t="s">
        <v>458</v>
      </c>
      <c r="C664" s="14">
        <v>240</v>
      </c>
      <c r="D664" s="25">
        <v>15396000</v>
      </c>
    </row>
    <row r="665" spans="1:4" s="9" customFormat="1" ht="63">
      <c r="A665" s="21" t="s">
        <v>459</v>
      </c>
      <c r="B665" s="14" t="s">
        <v>460</v>
      </c>
      <c r="C665" s="14"/>
      <c r="D665" s="15">
        <f>D666</f>
        <v>118330000</v>
      </c>
    </row>
    <row r="666" spans="1:4" s="9" customFormat="1" ht="15.75">
      <c r="A666" s="23" t="s">
        <v>15</v>
      </c>
      <c r="B666" s="14" t="s">
        <v>460</v>
      </c>
      <c r="C666" s="14">
        <v>800</v>
      </c>
      <c r="D666" s="15">
        <f>D667</f>
        <v>118330000</v>
      </c>
    </row>
    <row r="667" spans="1:4" s="9" customFormat="1" ht="47.25">
      <c r="A667" s="21" t="s">
        <v>16</v>
      </c>
      <c r="B667" s="14" t="s">
        <v>460</v>
      </c>
      <c r="C667" s="14">
        <v>810</v>
      </c>
      <c r="D667" s="15">
        <v>118330000</v>
      </c>
    </row>
    <row r="668" spans="1:4" s="9" customFormat="1" ht="31.5">
      <c r="A668" s="45" t="s">
        <v>461</v>
      </c>
      <c r="B668" s="14" t="s">
        <v>462</v>
      </c>
      <c r="C668" s="14"/>
      <c r="D668" s="15">
        <f>D669</f>
        <v>11980120</v>
      </c>
    </row>
    <row r="669" spans="1:4" s="9" customFormat="1" ht="31.5">
      <c r="A669" s="21" t="s">
        <v>258</v>
      </c>
      <c r="B669" s="14" t="s">
        <v>462</v>
      </c>
      <c r="C669" s="14">
        <v>400</v>
      </c>
      <c r="D669" s="15">
        <f>D670</f>
        <v>11980120</v>
      </c>
    </row>
    <row r="670" spans="1:4" s="9" customFormat="1" ht="15.75">
      <c r="A670" s="21" t="s">
        <v>259</v>
      </c>
      <c r="B670" s="14" t="s">
        <v>462</v>
      </c>
      <c r="C670" s="14">
        <v>410</v>
      </c>
      <c r="D670" s="25">
        <v>11980120</v>
      </c>
    </row>
    <row r="671" spans="1:4" s="9" customFormat="1" ht="31.5">
      <c r="A671" s="46" t="s">
        <v>463</v>
      </c>
      <c r="B671" s="14" t="s">
        <v>464</v>
      </c>
      <c r="C671" s="27"/>
      <c r="D671" s="44">
        <f>D672</f>
        <v>55000000</v>
      </c>
    </row>
    <row r="672" spans="1:4" s="9" customFormat="1" ht="31.5">
      <c r="A672" s="23" t="s">
        <v>25</v>
      </c>
      <c r="B672" s="14" t="s">
        <v>464</v>
      </c>
      <c r="C672" s="27" t="s">
        <v>82</v>
      </c>
      <c r="D672" s="44">
        <f>D673</f>
        <v>55000000</v>
      </c>
    </row>
    <row r="673" spans="1:4" s="9" customFormat="1" ht="31.5">
      <c r="A673" s="23" t="s">
        <v>421</v>
      </c>
      <c r="B673" s="14" t="s">
        <v>464</v>
      </c>
      <c r="C673" s="27" t="s">
        <v>83</v>
      </c>
      <c r="D673" s="15">
        <v>55000000</v>
      </c>
    </row>
    <row r="674" spans="1:4" s="9" customFormat="1" ht="15.75">
      <c r="A674" s="23" t="s">
        <v>465</v>
      </c>
      <c r="B674" s="14" t="s">
        <v>466</v>
      </c>
      <c r="C674" s="14"/>
      <c r="D674" s="15">
        <f>D675</f>
        <v>5000000</v>
      </c>
    </row>
    <row r="675" spans="1:4" s="9" customFormat="1" ht="31.5">
      <c r="A675" s="23" t="s">
        <v>25</v>
      </c>
      <c r="B675" s="14" t="s">
        <v>466</v>
      </c>
      <c r="C675" s="14">
        <v>200</v>
      </c>
      <c r="D675" s="15">
        <f>D676</f>
        <v>5000000</v>
      </c>
    </row>
    <row r="676" spans="1:4" s="9" customFormat="1" ht="31.5">
      <c r="A676" s="23" t="s">
        <v>26</v>
      </c>
      <c r="B676" s="14" t="s">
        <v>466</v>
      </c>
      <c r="C676" s="14">
        <v>240</v>
      </c>
      <c r="D676" s="25">
        <v>5000000</v>
      </c>
    </row>
    <row r="677" spans="1:4" s="9" customFormat="1" ht="47.25">
      <c r="A677" s="21" t="s">
        <v>467</v>
      </c>
      <c r="B677" s="14" t="s">
        <v>468</v>
      </c>
      <c r="C677" s="14"/>
      <c r="D677" s="15">
        <f>SUM(D678,,D681,D684,D687,D690)</f>
        <v>69550267.5</v>
      </c>
    </row>
    <row r="678" spans="1:4" s="9" customFormat="1" ht="47.25">
      <c r="A678" s="19" t="s">
        <v>469</v>
      </c>
      <c r="B678" s="17" t="s">
        <v>470</v>
      </c>
      <c r="C678" s="17"/>
      <c r="D678" s="18">
        <f>D679</f>
        <v>156208</v>
      </c>
    </row>
    <row r="679" spans="1:4" s="9" customFormat="1" ht="31.5">
      <c r="A679" s="24" t="s">
        <v>25</v>
      </c>
      <c r="B679" s="17" t="s">
        <v>470</v>
      </c>
      <c r="C679" s="17">
        <v>200</v>
      </c>
      <c r="D679" s="18">
        <f>D680</f>
        <v>156208</v>
      </c>
    </row>
    <row r="680" spans="1:4" s="9" customFormat="1" ht="31.5">
      <c r="A680" s="24" t="s">
        <v>26</v>
      </c>
      <c r="B680" s="17" t="s">
        <v>470</v>
      </c>
      <c r="C680" s="17">
        <v>240</v>
      </c>
      <c r="D680" s="18">
        <v>156208</v>
      </c>
    </row>
    <row r="681" spans="1:4" s="9" customFormat="1" ht="34.5" customHeight="1">
      <c r="A681" s="19" t="s">
        <v>471</v>
      </c>
      <c r="B681" s="17" t="s">
        <v>472</v>
      </c>
      <c r="C681" s="29"/>
      <c r="D681" s="18">
        <f>D682</f>
        <v>68815678</v>
      </c>
    </row>
    <row r="682" spans="1:4" s="9" customFormat="1" ht="31.5">
      <c r="A682" s="19" t="s">
        <v>12</v>
      </c>
      <c r="B682" s="17" t="s">
        <v>472</v>
      </c>
      <c r="C682" s="29" t="s">
        <v>473</v>
      </c>
      <c r="D682" s="18">
        <f>D683</f>
        <v>68815678</v>
      </c>
    </row>
    <row r="683" spans="1:4" s="9" customFormat="1" ht="15.75">
      <c r="A683" s="19" t="s">
        <v>13</v>
      </c>
      <c r="B683" s="17" t="s">
        <v>472</v>
      </c>
      <c r="C683" s="29" t="s">
        <v>474</v>
      </c>
      <c r="D683" s="18">
        <v>68815678</v>
      </c>
    </row>
    <row r="684" spans="1:4" s="9" customFormat="1" ht="47.25">
      <c r="A684" s="19" t="s">
        <v>475</v>
      </c>
      <c r="B684" s="17" t="s">
        <v>476</v>
      </c>
      <c r="C684" s="29"/>
      <c r="D684" s="18">
        <f>D685</f>
        <v>2134</v>
      </c>
    </row>
    <row r="685" spans="1:4" s="9" customFormat="1" ht="31.5">
      <c r="A685" s="24" t="s">
        <v>270</v>
      </c>
      <c r="B685" s="17" t="s">
        <v>476</v>
      </c>
      <c r="C685" s="29" t="s">
        <v>82</v>
      </c>
      <c r="D685" s="18">
        <f>D686</f>
        <v>2134</v>
      </c>
    </row>
    <row r="686" spans="1:4" s="9" customFormat="1" ht="31.5">
      <c r="A686" s="24" t="s">
        <v>26</v>
      </c>
      <c r="B686" s="17" t="s">
        <v>476</v>
      </c>
      <c r="C686" s="29" t="s">
        <v>83</v>
      </c>
      <c r="D686" s="18">
        <v>2134</v>
      </c>
    </row>
    <row r="687" spans="1:4" s="9" customFormat="1" ht="47.25">
      <c r="A687" s="47" t="s">
        <v>477</v>
      </c>
      <c r="B687" s="48" t="s">
        <v>478</v>
      </c>
      <c r="C687" s="48"/>
      <c r="D687" s="20">
        <f>D688</f>
        <v>566247.5</v>
      </c>
    </row>
    <row r="688" spans="1:4" s="9" customFormat="1" ht="31.5">
      <c r="A688" s="47" t="s">
        <v>25</v>
      </c>
      <c r="B688" s="48" t="s">
        <v>478</v>
      </c>
      <c r="C688" s="48" t="s">
        <v>82</v>
      </c>
      <c r="D688" s="20">
        <f>D689</f>
        <v>566247.5</v>
      </c>
    </row>
    <row r="689" spans="1:4" s="9" customFormat="1" ht="31.5">
      <c r="A689" s="47" t="s">
        <v>26</v>
      </c>
      <c r="B689" s="48" t="s">
        <v>478</v>
      </c>
      <c r="C689" s="48" t="s">
        <v>83</v>
      </c>
      <c r="D689" s="20">
        <v>566247.5</v>
      </c>
    </row>
    <row r="690" spans="1:4" s="9" customFormat="1" ht="114" customHeight="1">
      <c r="A690" s="19" t="s">
        <v>479</v>
      </c>
      <c r="B690" s="17" t="s">
        <v>480</v>
      </c>
      <c r="C690" s="17"/>
      <c r="D690" s="18">
        <f>D691</f>
        <v>10000</v>
      </c>
    </row>
    <row r="691" spans="1:4" s="9" customFormat="1" ht="31.5">
      <c r="A691" s="19" t="s">
        <v>258</v>
      </c>
      <c r="B691" s="17" t="s">
        <v>480</v>
      </c>
      <c r="C691" s="17">
        <v>400</v>
      </c>
      <c r="D691" s="18">
        <f>D692</f>
        <v>10000</v>
      </c>
    </row>
    <row r="692" spans="1:4" s="9" customFormat="1" ht="15.75">
      <c r="A692" s="19" t="s">
        <v>259</v>
      </c>
      <c r="B692" s="17" t="s">
        <v>480</v>
      </c>
      <c r="C692" s="17">
        <v>410</v>
      </c>
      <c r="D692" s="20">
        <f>10000</f>
        <v>10000</v>
      </c>
    </row>
    <row r="693" spans="1:4" s="9" customFormat="1" ht="32.25" customHeight="1">
      <c r="A693" s="23" t="s">
        <v>481</v>
      </c>
      <c r="B693" s="14" t="s">
        <v>482</v>
      </c>
      <c r="C693" s="14"/>
      <c r="D693" s="15">
        <f>D694</f>
        <v>11418306</v>
      </c>
    </row>
    <row r="694" spans="1:4" s="9" customFormat="1" ht="46.5" customHeight="1">
      <c r="A694" s="23" t="s">
        <v>483</v>
      </c>
      <c r="B694" s="14" t="s">
        <v>484</v>
      </c>
      <c r="C694" s="14"/>
      <c r="D694" s="15">
        <f>D695</f>
        <v>11418306</v>
      </c>
    </row>
    <row r="695" spans="1:4" s="9" customFormat="1" ht="15.75">
      <c r="A695" s="23" t="s">
        <v>485</v>
      </c>
      <c r="B695" s="14" t="s">
        <v>484</v>
      </c>
      <c r="C695" s="14">
        <v>500</v>
      </c>
      <c r="D695" s="15">
        <f>D696</f>
        <v>11418306</v>
      </c>
    </row>
    <row r="696" spans="1:4" s="9" customFormat="1" ht="15.75">
      <c r="A696" s="23" t="s">
        <v>486</v>
      </c>
      <c r="B696" s="14" t="s">
        <v>484</v>
      </c>
      <c r="C696" s="14">
        <v>540</v>
      </c>
      <c r="D696" s="15">
        <v>11418306</v>
      </c>
    </row>
    <row r="697" spans="1:4" s="49" customFormat="1" ht="15.75">
      <c r="A697" s="21" t="s">
        <v>487</v>
      </c>
      <c r="B697" s="14" t="s">
        <v>488</v>
      </c>
      <c r="C697" s="14"/>
      <c r="D697" s="15">
        <f>SUM(D709,D712,D720,D698,D701,D715,D704)</f>
        <v>36818160</v>
      </c>
    </row>
    <row r="698" spans="1:4" s="49" customFormat="1" ht="47.25">
      <c r="A698" s="21" t="s">
        <v>489</v>
      </c>
      <c r="B698" s="14" t="s">
        <v>490</v>
      </c>
      <c r="C698" s="27"/>
      <c r="D698" s="15">
        <f>D699</f>
        <v>6300000</v>
      </c>
    </row>
    <row r="699" spans="1:4" s="49" customFormat="1" ht="31.5">
      <c r="A699" s="21" t="s">
        <v>12</v>
      </c>
      <c r="B699" s="14" t="s">
        <v>490</v>
      </c>
      <c r="C699" s="14">
        <v>600</v>
      </c>
      <c r="D699" s="15">
        <f>D700</f>
        <v>6300000</v>
      </c>
    </row>
    <row r="700" spans="1:4" s="9" customFormat="1" ht="15.75">
      <c r="A700" s="21" t="s">
        <v>13</v>
      </c>
      <c r="B700" s="14" t="s">
        <v>490</v>
      </c>
      <c r="C700" s="14">
        <v>610</v>
      </c>
      <c r="D700" s="15">
        <v>6300000</v>
      </c>
    </row>
    <row r="701" spans="1:4" s="9" customFormat="1" ht="78.75" customHeight="1">
      <c r="A701" s="21" t="s">
        <v>491</v>
      </c>
      <c r="B701" s="14" t="s">
        <v>492</v>
      </c>
      <c r="C701" s="27"/>
      <c r="D701" s="15">
        <f>D702</f>
        <v>27000000</v>
      </c>
    </row>
    <row r="702" spans="1:4" s="9" customFormat="1" ht="31.5">
      <c r="A702" s="21" t="s">
        <v>12</v>
      </c>
      <c r="B702" s="14" t="s">
        <v>492</v>
      </c>
      <c r="C702" s="27" t="s">
        <v>473</v>
      </c>
      <c r="D702" s="15">
        <f>D703</f>
        <v>27000000</v>
      </c>
    </row>
    <row r="703" spans="1:4" s="9" customFormat="1" ht="15.75">
      <c r="A703" s="21" t="s">
        <v>13</v>
      </c>
      <c r="B703" s="14" t="s">
        <v>492</v>
      </c>
      <c r="C703" s="27" t="s">
        <v>474</v>
      </c>
      <c r="D703" s="15">
        <v>27000000</v>
      </c>
    </row>
    <row r="704" spans="1:4" s="9" customFormat="1" ht="47.25">
      <c r="A704" s="23" t="s">
        <v>493</v>
      </c>
      <c r="B704" s="14" t="s">
        <v>494</v>
      </c>
      <c r="C704" s="27"/>
      <c r="D704" s="25">
        <f>D705+D707</f>
        <v>2036160</v>
      </c>
    </row>
    <row r="705" spans="1:4" s="9" customFormat="1" ht="31.5">
      <c r="A705" s="23" t="s">
        <v>25</v>
      </c>
      <c r="B705" s="14" t="s">
        <v>494</v>
      </c>
      <c r="C705" s="27" t="s">
        <v>82</v>
      </c>
      <c r="D705" s="25">
        <f>D706</f>
        <v>20160</v>
      </c>
    </row>
    <row r="706" spans="1:4" s="9" customFormat="1" ht="31.5">
      <c r="A706" s="23" t="s">
        <v>26</v>
      </c>
      <c r="B706" s="14" t="s">
        <v>494</v>
      </c>
      <c r="C706" s="27" t="s">
        <v>83</v>
      </c>
      <c r="D706" s="25">
        <v>20160</v>
      </c>
    </row>
    <row r="707" spans="1:4" s="9" customFormat="1" ht="15.75">
      <c r="A707" s="21" t="s">
        <v>27</v>
      </c>
      <c r="B707" s="14" t="s">
        <v>494</v>
      </c>
      <c r="C707" s="14">
        <v>300</v>
      </c>
      <c r="D707" s="25">
        <f>D708</f>
        <v>2016000</v>
      </c>
    </row>
    <row r="708" spans="1:4" s="9" customFormat="1" ht="31.5">
      <c r="A708" s="21" t="s">
        <v>97</v>
      </c>
      <c r="B708" s="14" t="s">
        <v>494</v>
      </c>
      <c r="C708" s="14">
        <v>320</v>
      </c>
      <c r="D708" s="25">
        <v>2016000</v>
      </c>
    </row>
    <row r="709" spans="1:4" s="9" customFormat="1" ht="31.5">
      <c r="A709" s="21" t="s">
        <v>495</v>
      </c>
      <c r="B709" s="14" t="s">
        <v>496</v>
      </c>
      <c r="C709" s="14"/>
      <c r="D709" s="15">
        <f>D710</f>
        <v>400000</v>
      </c>
    </row>
    <row r="710" spans="1:4" s="9" customFormat="1" ht="31.5">
      <c r="A710" s="23" t="s">
        <v>25</v>
      </c>
      <c r="B710" s="14" t="s">
        <v>496</v>
      </c>
      <c r="C710" s="14">
        <v>200</v>
      </c>
      <c r="D710" s="15">
        <f>D711</f>
        <v>400000</v>
      </c>
    </row>
    <row r="711" spans="1:4" s="9" customFormat="1" ht="31.5">
      <c r="A711" s="23" t="s">
        <v>26</v>
      </c>
      <c r="B711" s="14" t="s">
        <v>496</v>
      </c>
      <c r="C711" s="14">
        <v>240</v>
      </c>
      <c r="D711" s="15">
        <v>400000</v>
      </c>
    </row>
    <row r="712" spans="1:4" s="9" customFormat="1" ht="15.75">
      <c r="A712" s="21" t="s">
        <v>497</v>
      </c>
      <c r="B712" s="14" t="s">
        <v>498</v>
      </c>
      <c r="C712" s="14"/>
      <c r="D712" s="15">
        <f>D713</f>
        <v>1000000</v>
      </c>
    </row>
    <row r="713" spans="1:4" s="9" customFormat="1" ht="15.75">
      <c r="A713" s="23" t="s">
        <v>15</v>
      </c>
      <c r="B713" s="14" t="s">
        <v>498</v>
      </c>
      <c r="C713" s="14">
        <v>800</v>
      </c>
      <c r="D713" s="15">
        <f>D714</f>
        <v>1000000</v>
      </c>
    </row>
    <row r="714" spans="1:4" s="9" customFormat="1" ht="15.75">
      <c r="A714" s="21" t="s">
        <v>497</v>
      </c>
      <c r="B714" s="14" t="s">
        <v>498</v>
      </c>
      <c r="C714" s="14">
        <v>830</v>
      </c>
      <c r="D714" s="15">
        <v>1000000</v>
      </c>
    </row>
    <row r="715" spans="1:4" s="9" customFormat="1" ht="79.5" customHeight="1">
      <c r="A715" s="21" t="s">
        <v>499</v>
      </c>
      <c r="B715" s="14" t="s">
        <v>500</v>
      </c>
      <c r="C715" s="14"/>
      <c r="D715" s="15">
        <f>D716+D718</f>
        <v>32000</v>
      </c>
    </row>
    <row r="716" spans="1:4" s="49" customFormat="1" ht="31.5">
      <c r="A716" s="23" t="s">
        <v>25</v>
      </c>
      <c r="B716" s="14" t="s">
        <v>500</v>
      </c>
      <c r="C716" s="14">
        <v>200</v>
      </c>
      <c r="D716" s="15">
        <f>D717</f>
        <v>320</v>
      </c>
    </row>
    <row r="717" spans="1:4" s="9" customFormat="1" ht="31.5">
      <c r="A717" s="23" t="s">
        <v>26</v>
      </c>
      <c r="B717" s="14" t="s">
        <v>500</v>
      </c>
      <c r="C717" s="14">
        <v>240</v>
      </c>
      <c r="D717" s="15">
        <v>320</v>
      </c>
    </row>
    <row r="718" spans="1:4" s="9" customFormat="1" ht="15.75">
      <c r="A718" s="23" t="s">
        <v>27</v>
      </c>
      <c r="B718" s="14" t="s">
        <v>500</v>
      </c>
      <c r="C718" s="14">
        <v>300</v>
      </c>
      <c r="D718" s="15">
        <f>D719</f>
        <v>31680</v>
      </c>
    </row>
    <row r="719" spans="1:4" s="9" customFormat="1" ht="31.5">
      <c r="A719" s="23" t="s">
        <v>97</v>
      </c>
      <c r="B719" s="14" t="s">
        <v>500</v>
      </c>
      <c r="C719" s="14">
        <v>320</v>
      </c>
      <c r="D719" s="15">
        <v>31680</v>
      </c>
    </row>
    <row r="720" spans="1:4" s="9" customFormat="1" ht="47.25">
      <c r="A720" s="21" t="s">
        <v>501</v>
      </c>
      <c r="B720" s="14" t="s">
        <v>502</v>
      </c>
      <c r="C720" s="14"/>
      <c r="D720" s="15">
        <f>D721</f>
        <v>50000</v>
      </c>
    </row>
    <row r="721" spans="1:4" s="9" customFormat="1" ht="31.5">
      <c r="A721" s="23" t="s">
        <v>25</v>
      </c>
      <c r="B721" s="14" t="s">
        <v>502</v>
      </c>
      <c r="C721" s="14">
        <v>200</v>
      </c>
      <c r="D721" s="15">
        <f>D722</f>
        <v>50000</v>
      </c>
    </row>
    <row r="722" spans="1:4" s="9" customFormat="1" ht="31.5">
      <c r="A722" s="23" t="s">
        <v>26</v>
      </c>
      <c r="B722" s="14" t="s">
        <v>502</v>
      </c>
      <c r="C722" s="14">
        <v>240</v>
      </c>
      <c r="D722" s="15">
        <v>50000</v>
      </c>
    </row>
    <row r="723" spans="1:4" ht="16.5">
      <c r="A723" s="50" t="s">
        <v>503</v>
      </c>
      <c r="B723" s="51"/>
      <c r="C723" s="52"/>
      <c r="D723" s="53">
        <f>SUM(D8,D118,D200,D207,D229,D363,D393,D406,D419,D463,D473,D501,D525,D562,D566,D573,D577)</f>
        <v>5747854732.13</v>
      </c>
    </row>
    <row r="726" spans="1:4" s="41" customFormat="1" ht="15">
      <c r="A726" s="1"/>
      <c r="B726" s="2"/>
      <c r="C726" s="2"/>
      <c r="D726" s="2"/>
    </row>
    <row r="727" spans="1:4" s="54" customFormat="1" ht="15.75">
      <c r="A727" s="1"/>
      <c r="B727" s="2"/>
      <c r="C727" s="2"/>
      <c r="D727" s="2"/>
    </row>
  </sheetData>
  <sheetProtection selectLockedCells="1" selectUnlockedCells="1"/>
  <mergeCells count="5">
    <mergeCell ref="B1:D1"/>
    <mergeCell ref="B2:D2"/>
    <mergeCell ref="A3:D3"/>
    <mergeCell ref="A4:D5"/>
    <mergeCell ref="A6:D6"/>
  </mergeCells>
  <printOptions/>
  <pageMargins left="0.8298611111111112" right="0.4201388888888889" top="0.4597222222222222" bottom="0.39375" header="0.5118055555555555" footer="0.15763888888888888"/>
  <pageSetup firstPageNumber="62" useFirstPageNumber="1" fitToHeight="0" fitToWidth="1" horizontalDpi="300" verticalDpi="300" orientation="portrait" paperSize="9" scale="78"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2022-12-13T07:33:32Z</cp:lastPrinted>
  <dcterms:modified xsi:type="dcterms:W3CDTF">2022-12-13T07:35:14Z</dcterms:modified>
  <cp:category/>
  <cp:version/>
  <cp:contentType/>
  <cp:contentStatus/>
</cp:coreProperties>
</file>